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isdnet.sharepoint.com/sites/CostofSUPlitterinCanada-ECCCproject/Shared Documents/Working files/Report and working files/PUBLISHING/Submission April 30_ECCC/"/>
    </mc:Choice>
  </mc:AlternateContent>
  <xr:revisionPtr revIDLastSave="126" documentId="13_ncr:1_{6B08F00E-7FC8-4143-8B81-7D0EAAF6F122}" xr6:coauthVersionLast="47" xr6:coauthVersionMax="47" xr10:uidLastSave="{A7F6F818-1B4E-4A9C-9598-A43DD16CB38F}"/>
  <bookViews>
    <workbookView xWindow="-108" yWindow="-108" windowWidth="23256" windowHeight="13896" tabRatio="697" firstSheet="1" activeTab="3" xr2:uid="{62FDEC22-4BE6-4EB8-9D78-E62F2D705DD9}"/>
  </bookViews>
  <sheets>
    <sheet name="README" sheetId="1" r:id="rId1"/>
    <sheet name="Unités et gouvernance" sheetId="7" r:id="rId2"/>
    <sheet name="Résidentiel" sheetId="2" r:id="rId3"/>
    <sheet name="Commercial-Industriel" sheetId="3" r:id="rId4"/>
    <sheet name="Eaux usées" sheetId="6" r:id="rId5"/>
    <sheet name="Récapitulatif" sheetId="5" r:id="rId6"/>
    <sheet name="INFORMATIONS SUPPLÉMENTAIR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3" l="1"/>
  <c r="A165" i="5" l="1"/>
  <c r="A101" i="5" l="1"/>
  <c r="H81" i="5"/>
  <c r="A81" i="5"/>
  <c r="H63" i="5"/>
  <c r="A63" i="5"/>
  <c r="L65" i="3" l="1"/>
  <c r="E65" i="3"/>
  <c r="L25" i="3"/>
  <c r="E25" i="3"/>
  <c r="O10" i="6"/>
  <c r="G10" i="6"/>
  <c r="L55" i="2"/>
  <c r="E55" i="2"/>
  <c r="L14" i="2"/>
  <c r="E14" i="2"/>
  <c r="L53" i="3"/>
  <c r="E53" i="3"/>
  <c r="L13" i="3"/>
  <c r="E13" i="3"/>
  <c r="W11" i="5"/>
  <c r="W12" i="5"/>
  <c r="W13" i="5"/>
  <c r="W14" i="5"/>
  <c r="W15" i="5"/>
  <c r="W16" i="5"/>
  <c r="R7" i="5"/>
  <c r="R8" i="5"/>
  <c r="R9" i="5"/>
  <c r="R10" i="5"/>
  <c r="R12" i="5"/>
  <c r="R13" i="5"/>
  <c r="R14" i="5"/>
  <c r="R15" i="5"/>
  <c r="R16" i="5"/>
  <c r="E3" i="5"/>
  <c r="B3" i="5"/>
  <c r="E23" i="6"/>
  <c r="M23" i="6"/>
  <c r="C7" i="6"/>
  <c r="K7" i="6"/>
  <c r="D7" i="6"/>
  <c r="L7" i="6"/>
  <c r="M12" i="6"/>
  <c r="M13" i="6"/>
  <c r="M14" i="6"/>
  <c r="M15" i="6"/>
  <c r="M16" i="6"/>
  <c r="M17" i="6"/>
  <c r="M18" i="6"/>
  <c r="M19" i="6"/>
  <c r="M20" i="6"/>
  <c r="M21" i="6"/>
  <c r="M22" i="6"/>
  <c r="E12" i="6"/>
  <c r="E13" i="6"/>
  <c r="E14" i="6"/>
  <c r="E15" i="6"/>
  <c r="E16" i="6"/>
  <c r="E17" i="6"/>
  <c r="E18" i="6"/>
  <c r="E19" i="6"/>
  <c r="E20" i="6"/>
  <c r="E21" i="6"/>
  <c r="E22" i="6"/>
  <c r="J37" i="6"/>
  <c r="B37" i="6"/>
  <c r="J36" i="6"/>
  <c r="B36" i="6"/>
  <c r="N12" i="6"/>
  <c r="N6" i="5" s="1"/>
  <c r="N13" i="6"/>
  <c r="N7" i="5" s="1"/>
  <c r="N14" i="6"/>
  <c r="N8" i="5" s="1"/>
  <c r="N15" i="6"/>
  <c r="N9" i="5" s="1"/>
  <c r="N16" i="6"/>
  <c r="N10" i="5" s="1"/>
  <c r="N17" i="6"/>
  <c r="N11" i="5" s="1"/>
  <c r="N18" i="6"/>
  <c r="N12" i="5" s="1"/>
  <c r="N19" i="6"/>
  <c r="N13" i="5" s="1"/>
  <c r="N20" i="6"/>
  <c r="N14" i="5" s="1"/>
  <c r="N21" i="6"/>
  <c r="N15" i="5" s="1"/>
  <c r="N22" i="6"/>
  <c r="N16" i="5" s="1"/>
  <c r="F12" i="6"/>
  <c r="F6" i="5" s="1"/>
  <c r="W6" i="5" s="1"/>
  <c r="F13" i="6"/>
  <c r="F7" i="5" s="1"/>
  <c r="W7" i="5" s="1"/>
  <c r="F14" i="6"/>
  <c r="F8" i="5" s="1"/>
  <c r="W8" i="5" s="1"/>
  <c r="F15" i="6"/>
  <c r="F9" i="5" s="1"/>
  <c r="W9" i="5" s="1"/>
  <c r="F16" i="6"/>
  <c r="F10" i="5" s="1"/>
  <c r="W10" i="5" s="1"/>
  <c r="F17" i="6"/>
  <c r="F11" i="5" s="1"/>
  <c r="F18" i="6"/>
  <c r="F12" i="5" s="1"/>
  <c r="F19" i="6"/>
  <c r="F13" i="5" s="1"/>
  <c r="F20" i="6"/>
  <c r="F14" i="5" s="1"/>
  <c r="F21" i="6"/>
  <c r="F15" i="5" s="1"/>
  <c r="F22" i="6"/>
  <c r="F16" i="5" s="1"/>
  <c r="A32" i="5"/>
  <c r="A31" i="5"/>
  <c r="A30" i="5"/>
  <c r="A29" i="5"/>
  <c r="A28" i="5"/>
  <c r="A27" i="5"/>
  <c r="A26" i="5"/>
  <c r="A25" i="5"/>
  <c r="A24" i="5"/>
  <c r="A23" i="5"/>
  <c r="A22" i="5"/>
  <c r="A16" i="5"/>
  <c r="A15" i="5"/>
  <c r="A14" i="5"/>
  <c r="A13" i="5"/>
  <c r="A12" i="5"/>
  <c r="A11" i="5"/>
  <c r="R11" i="5" s="1"/>
  <c r="A10" i="5"/>
  <c r="A9" i="5"/>
  <c r="A8" i="5"/>
  <c r="A7" i="5"/>
  <c r="A6" i="5"/>
  <c r="R6" i="5" s="1"/>
  <c r="I22" i="6"/>
  <c r="A22" i="6"/>
  <c r="I21" i="6"/>
  <c r="A21" i="6"/>
  <c r="I20" i="6"/>
  <c r="A20" i="6"/>
  <c r="I19" i="6"/>
  <c r="A19" i="6"/>
  <c r="I18" i="6"/>
  <c r="A18" i="6"/>
  <c r="I17" i="6"/>
  <c r="A17" i="6"/>
  <c r="I16" i="6"/>
  <c r="A16" i="6"/>
  <c r="I15" i="6"/>
  <c r="A15" i="6"/>
  <c r="I14" i="6"/>
  <c r="A14" i="6"/>
  <c r="I13" i="6"/>
  <c r="A13" i="6"/>
  <c r="I12" i="6"/>
  <c r="A12" i="6"/>
  <c r="H64" i="3"/>
  <c r="A64" i="3"/>
  <c r="H63" i="3"/>
  <c r="A63" i="3"/>
  <c r="H62" i="3"/>
  <c r="A62" i="3"/>
  <c r="H61" i="3"/>
  <c r="A61" i="3"/>
  <c r="H60" i="3"/>
  <c r="A60" i="3"/>
  <c r="H59" i="3"/>
  <c r="A59" i="3"/>
  <c r="H58" i="3"/>
  <c r="H57" i="3"/>
  <c r="A57" i="3"/>
  <c r="H56" i="3"/>
  <c r="A56" i="3"/>
  <c r="H55" i="3"/>
  <c r="A55" i="3"/>
  <c r="H54" i="3"/>
  <c r="A54" i="3"/>
  <c r="H24" i="3"/>
  <c r="A24" i="3"/>
  <c r="H23" i="3"/>
  <c r="A23" i="3"/>
  <c r="H22" i="3"/>
  <c r="A22" i="3"/>
  <c r="H21" i="3"/>
  <c r="A21" i="3"/>
  <c r="H20" i="3"/>
  <c r="A20" i="3"/>
  <c r="H19" i="3"/>
  <c r="A19" i="3"/>
  <c r="H18" i="3"/>
  <c r="A18" i="3"/>
  <c r="H17" i="3"/>
  <c r="A17" i="3"/>
  <c r="H16" i="3"/>
  <c r="A16" i="3"/>
  <c r="H15" i="3"/>
  <c r="A15" i="3"/>
  <c r="H14" i="3"/>
  <c r="A14" i="3"/>
  <c r="H66" i="2"/>
  <c r="A66" i="2"/>
  <c r="H65" i="2"/>
  <c r="A65" i="2"/>
  <c r="H64" i="2"/>
  <c r="A64" i="2"/>
  <c r="H63" i="2"/>
  <c r="A63" i="2"/>
  <c r="H62" i="2"/>
  <c r="A62" i="2"/>
  <c r="H61" i="2"/>
  <c r="A61" i="2"/>
  <c r="H60" i="2"/>
  <c r="A60" i="2"/>
  <c r="H59" i="2"/>
  <c r="A59" i="2"/>
  <c r="H58" i="2"/>
  <c r="A58" i="2"/>
  <c r="H57" i="2"/>
  <c r="A57" i="2"/>
  <c r="H56" i="2"/>
  <c r="A56" i="2"/>
  <c r="H25" i="2"/>
  <c r="A25" i="2"/>
  <c r="H24" i="2"/>
  <c r="A24" i="2"/>
  <c r="H23" i="2"/>
  <c r="A23" i="2"/>
  <c r="H22" i="2"/>
  <c r="A22" i="2"/>
  <c r="H21" i="2"/>
  <c r="A21" i="2"/>
  <c r="H20" i="2"/>
  <c r="A20" i="2"/>
  <c r="H19" i="2"/>
  <c r="A19" i="2"/>
  <c r="H18" i="2"/>
  <c r="A18" i="2"/>
  <c r="H17" i="2"/>
  <c r="A17" i="2"/>
  <c r="H16" i="2"/>
  <c r="A16" i="2"/>
  <c r="H15" i="2"/>
  <c r="A15" i="2"/>
  <c r="N18" i="5"/>
  <c r="F18" i="5"/>
  <c r="F23" i="6" l="1"/>
  <c r="N23" i="6"/>
  <c r="L37" i="6"/>
  <c r="D37" i="6"/>
  <c r="L32" i="6"/>
  <c r="J32" i="6"/>
  <c r="O12" i="6" s="1"/>
  <c r="D32" i="6"/>
  <c r="B32" i="6"/>
  <c r="L31" i="6"/>
  <c r="E31" i="6"/>
  <c r="D31" i="6"/>
  <c r="L30" i="6"/>
  <c r="D30" i="6"/>
  <c r="L29" i="6"/>
  <c r="D29" i="6"/>
  <c r="L28" i="6"/>
  <c r="D28" i="6"/>
  <c r="L27" i="6"/>
  <c r="D27" i="6"/>
  <c r="M7" i="6"/>
  <c r="E7" i="6"/>
  <c r="G18" i="6" l="1"/>
  <c r="G19" i="6"/>
  <c r="F29" i="5" s="1"/>
  <c r="G20" i="6"/>
  <c r="F30" i="5" s="1"/>
  <c r="G21" i="6"/>
  <c r="G22" i="6"/>
  <c r="F32" i="5" s="1"/>
  <c r="G12" i="6"/>
  <c r="G17" i="6"/>
  <c r="F27" i="5" s="1"/>
  <c r="O13" i="6"/>
  <c r="N23" i="5" s="1"/>
  <c r="O15" i="6"/>
  <c r="N25" i="5" s="1"/>
  <c r="O14" i="6"/>
  <c r="N24" i="5" s="1"/>
  <c r="O17" i="6"/>
  <c r="N27" i="5" s="1"/>
  <c r="O16" i="6"/>
  <c r="N26" i="5" s="1"/>
  <c r="N34" i="5"/>
  <c r="O19" i="6"/>
  <c r="O21" i="6"/>
  <c r="O20" i="6"/>
  <c r="N30" i="5" s="1"/>
  <c r="O22" i="6"/>
  <c r="N32" i="5" s="1"/>
  <c r="O18" i="6"/>
  <c r="G16" i="6"/>
  <c r="F26" i="5" s="1"/>
  <c r="G15" i="6"/>
  <c r="F25" i="5" s="1"/>
  <c r="G14" i="6"/>
  <c r="G13" i="6"/>
  <c r="G23" i="6" s="1"/>
  <c r="F34" i="5"/>
  <c r="F31" i="5"/>
  <c r="F28" i="5"/>
  <c r="M31" i="6"/>
  <c r="M30" i="6"/>
  <c r="M27" i="6"/>
  <c r="M29" i="6"/>
  <c r="M28" i="6"/>
  <c r="E28" i="6"/>
  <c r="E30" i="6"/>
  <c r="E29" i="6"/>
  <c r="E27" i="6"/>
  <c r="N29" i="5"/>
  <c r="N31" i="5"/>
  <c r="N22" i="5"/>
  <c r="N17" i="5"/>
  <c r="F17" i="5"/>
  <c r="I75" i="3"/>
  <c r="B75" i="3"/>
  <c r="I35" i="3"/>
  <c r="B35" i="3"/>
  <c r="B40" i="3" s="1"/>
  <c r="J75" i="3"/>
  <c r="C75" i="3"/>
  <c r="J74" i="3"/>
  <c r="C74" i="3"/>
  <c r="J73" i="3"/>
  <c r="C73" i="3"/>
  <c r="J72" i="3"/>
  <c r="C72" i="3"/>
  <c r="J71" i="3"/>
  <c r="C71" i="3"/>
  <c r="J70" i="3"/>
  <c r="C70" i="3"/>
  <c r="J69" i="3"/>
  <c r="C69" i="3"/>
  <c r="K64" i="3"/>
  <c r="M16" i="5" s="1"/>
  <c r="J64" i="3"/>
  <c r="D64" i="3"/>
  <c r="E16" i="5" s="1"/>
  <c r="V16" i="5" s="1"/>
  <c r="C64" i="3"/>
  <c r="K63" i="3"/>
  <c r="M15" i="5" s="1"/>
  <c r="J63" i="3"/>
  <c r="D63" i="3"/>
  <c r="E15" i="5" s="1"/>
  <c r="V15" i="5" s="1"/>
  <c r="C63" i="3"/>
  <c r="K62" i="3"/>
  <c r="M14" i="5" s="1"/>
  <c r="J62" i="3"/>
  <c r="D62" i="3"/>
  <c r="E14" i="5" s="1"/>
  <c r="V14" i="5" s="1"/>
  <c r="C62" i="3"/>
  <c r="K61" i="3"/>
  <c r="M13" i="5" s="1"/>
  <c r="J61" i="3"/>
  <c r="D61" i="3"/>
  <c r="E13" i="5" s="1"/>
  <c r="V13" i="5" s="1"/>
  <c r="C61" i="3"/>
  <c r="K60" i="3"/>
  <c r="M12" i="5" s="1"/>
  <c r="J60" i="3"/>
  <c r="D60" i="3"/>
  <c r="E12" i="5" s="1"/>
  <c r="V12" i="5" s="1"/>
  <c r="C60" i="3"/>
  <c r="K59" i="3"/>
  <c r="M11" i="5" s="1"/>
  <c r="J59" i="3"/>
  <c r="D59" i="3"/>
  <c r="E11" i="5" s="1"/>
  <c r="V11" i="5" s="1"/>
  <c r="C59" i="3"/>
  <c r="K58" i="3"/>
  <c r="M10" i="5" s="1"/>
  <c r="J58" i="3"/>
  <c r="D58" i="3"/>
  <c r="E10" i="5" s="1"/>
  <c r="V10" i="5" s="1"/>
  <c r="C58" i="3"/>
  <c r="K57" i="3"/>
  <c r="M9" i="5" s="1"/>
  <c r="J57" i="3"/>
  <c r="D57" i="3"/>
  <c r="E9" i="5" s="1"/>
  <c r="V9" i="5" s="1"/>
  <c r="C57" i="3"/>
  <c r="K56" i="3"/>
  <c r="M8" i="5" s="1"/>
  <c r="J56" i="3"/>
  <c r="D56" i="3"/>
  <c r="E8" i="5" s="1"/>
  <c r="V8" i="5" s="1"/>
  <c r="C56" i="3"/>
  <c r="K55" i="3"/>
  <c r="M7" i="5" s="1"/>
  <c r="J55" i="3"/>
  <c r="D55" i="3"/>
  <c r="E7" i="5" s="1"/>
  <c r="V7" i="5" s="1"/>
  <c r="C55" i="3"/>
  <c r="K54" i="3"/>
  <c r="M6" i="5" s="1"/>
  <c r="J54" i="3"/>
  <c r="D54" i="3"/>
  <c r="E6" i="5" s="1"/>
  <c r="V6" i="5" s="1"/>
  <c r="C54" i="3"/>
  <c r="J50" i="3"/>
  <c r="C50" i="3"/>
  <c r="J47" i="3"/>
  <c r="C47" i="3"/>
  <c r="J35" i="3"/>
  <c r="C35" i="3"/>
  <c r="J34" i="3"/>
  <c r="C34" i="3"/>
  <c r="J33" i="3"/>
  <c r="C33" i="3"/>
  <c r="J32" i="3"/>
  <c r="C32" i="3"/>
  <c r="J31" i="3"/>
  <c r="C31" i="3"/>
  <c r="J30" i="3"/>
  <c r="C30" i="3"/>
  <c r="J29" i="3"/>
  <c r="C29" i="3"/>
  <c r="K24" i="3"/>
  <c r="L16" i="5" s="1"/>
  <c r="J24" i="3"/>
  <c r="D24" i="3"/>
  <c r="D16" i="5" s="1"/>
  <c r="U16" i="5" s="1"/>
  <c r="C24" i="3"/>
  <c r="K23" i="3"/>
  <c r="L15" i="5" s="1"/>
  <c r="J23" i="3"/>
  <c r="D23" i="3"/>
  <c r="D15" i="5" s="1"/>
  <c r="U15" i="5" s="1"/>
  <c r="C23" i="3"/>
  <c r="K22" i="3"/>
  <c r="L14" i="5" s="1"/>
  <c r="J22" i="3"/>
  <c r="D22" i="3"/>
  <c r="D14" i="5" s="1"/>
  <c r="U14" i="5" s="1"/>
  <c r="C22" i="3"/>
  <c r="K21" i="3"/>
  <c r="L13" i="5" s="1"/>
  <c r="J21" i="3"/>
  <c r="D21" i="3"/>
  <c r="D13" i="5" s="1"/>
  <c r="U13" i="5" s="1"/>
  <c r="C21" i="3"/>
  <c r="K20" i="3"/>
  <c r="L12" i="5" s="1"/>
  <c r="J20" i="3"/>
  <c r="D20" i="3"/>
  <c r="D12" i="5" s="1"/>
  <c r="U12" i="5" s="1"/>
  <c r="C20" i="3"/>
  <c r="K19" i="3"/>
  <c r="L11" i="5" s="1"/>
  <c r="J19" i="3"/>
  <c r="D19" i="3"/>
  <c r="D11" i="5" s="1"/>
  <c r="U11" i="5" s="1"/>
  <c r="C19" i="3"/>
  <c r="K18" i="3"/>
  <c r="L10" i="5" s="1"/>
  <c r="J18" i="3"/>
  <c r="D18" i="3"/>
  <c r="D10" i="5" s="1"/>
  <c r="U10" i="5" s="1"/>
  <c r="C18" i="3"/>
  <c r="K17" i="3"/>
  <c r="L9" i="5" s="1"/>
  <c r="J17" i="3"/>
  <c r="D17" i="3"/>
  <c r="D9" i="5" s="1"/>
  <c r="U9" i="5" s="1"/>
  <c r="C17" i="3"/>
  <c r="K16" i="3"/>
  <c r="L8" i="5" s="1"/>
  <c r="J16" i="3"/>
  <c r="D16" i="3"/>
  <c r="D8" i="5" s="1"/>
  <c r="U8" i="5" s="1"/>
  <c r="C16" i="3"/>
  <c r="K15" i="3"/>
  <c r="L7" i="5" s="1"/>
  <c r="J15" i="3"/>
  <c r="D15" i="3"/>
  <c r="D7" i="5" s="1"/>
  <c r="U7" i="5" s="1"/>
  <c r="C15" i="3"/>
  <c r="K14" i="3"/>
  <c r="L6" i="5" s="1"/>
  <c r="J14" i="3"/>
  <c r="D14" i="3"/>
  <c r="D6" i="5" s="1"/>
  <c r="U6" i="5" s="1"/>
  <c r="C14" i="3"/>
  <c r="J10" i="3"/>
  <c r="C10" i="3"/>
  <c r="K7" i="3"/>
  <c r="J7" i="3"/>
  <c r="D7" i="3"/>
  <c r="C7" i="3"/>
  <c r="I83" i="3"/>
  <c r="I82" i="3"/>
  <c r="B83" i="3"/>
  <c r="B82" i="3"/>
  <c r="J81" i="3"/>
  <c r="C81" i="3"/>
  <c r="J80" i="3"/>
  <c r="C80" i="3"/>
  <c r="J41" i="3"/>
  <c r="C41" i="3"/>
  <c r="J40" i="3"/>
  <c r="C40" i="3"/>
  <c r="J83" i="2"/>
  <c r="J82" i="2"/>
  <c r="C83" i="2"/>
  <c r="C82" i="2"/>
  <c r="J42" i="2"/>
  <c r="J41" i="2"/>
  <c r="C42" i="2"/>
  <c r="C41" i="2"/>
  <c r="J77" i="2"/>
  <c r="I77" i="2"/>
  <c r="C77" i="2"/>
  <c r="B77" i="2"/>
  <c r="D72" i="2" s="1"/>
  <c r="J76" i="2"/>
  <c r="C76" i="2"/>
  <c r="J75" i="2"/>
  <c r="C75" i="2"/>
  <c r="J74" i="2"/>
  <c r="C74" i="2"/>
  <c r="J73" i="2"/>
  <c r="C73" i="2"/>
  <c r="J72" i="2"/>
  <c r="C72" i="2"/>
  <c r="J71" i="2"/>
  <c r="C71" i="2"/>
  <c r="J36" i="2"/>
  <c r="I36" i="2"/>
  <c r="C36" i="2"/>
  <c r="B36" i="2"/>
  <c r="J35" i="2"/>
  <c r="C35" i="2"/>
  <c r="J34" i="2"/>
  <c r="C34" i="2"/>
  <c r="J33" i="2"/>
  <c r="C33" i="2"/>
  <c r="J32" i="2"/>
  <c r="C32" i="2"/>
  <c r="J31" i="2"/>
  <c r="C31" i="2"/>
  <c r="J30" i="2"/>
  <c r="C30" i="2"/>
  <c r="J66" i="2"/>
  <c r="C66" i="2"/>
  <c r="J65" i="2"/>
  <c r="C65" i="2"/>
  <c r="J64" i="2"/>
  <c r="D64" i="2"/>
  <c r="C14" i="5" s="1"/>
  <c r="T14" i="5" s="1"/>
  <c r="C64" i="2"/>
  <c r="K63" i="2"/>
  <c r="K13" i="5" s="1"/>
  <c r="J63" i="2"/>
  <c r="C63" i="2"/>
  <c r="J62" i="2"/>
  <c r="C62" i="2"/>
  <c r="J61" i="2"/>
  <c r="D61" i="2"/>
  <c r="C11" i="5" s="1"/>
  <c r="T11" i="5" s="1"/>
  <c r="C61" i="2"/>
  <c r="K60" i="2"/>
  <c r="K10" i="5" s="1"/>
  <c r="J60" i="2"/>
  <c r="C60" i="2"/>
  <c r="J59" i="2"/>
  <c r="C59" i="2"/>
  <c r="J58" i="2"/>
  <c r="D58" i="2"/>
  <c r="C8" i="5" s="1"/>
  <c r="T8" i="5" s="1"/>
  <c r="C58" i="2"/>
  <c r="K57" i="2"/>
  <c r="K7" i="5" s="1"/>
  <c r="J57" i="2"/>
  <c r="C57" i="2"/>
  <c r="J56" i="2"/>
  <c r="C56" i="2"/>
  <c r="J25" i="2"/>
  <c r="C25" i="2"/>
  <c r="J24" i="2"/>
  <c r="C24" i="2"/>
  <c r="J23" i="2"/>
  <c r="C23" i="2"/>
  <c r="J22" i="2"/>
  <c r="C22" i="2"/>
  <c r="J21" i="2"/>
  <c r="C21" i="2"/>
  <c r="J20" i="2"/>
  <c r="C20" i="2"/>
  <c r="J19" i="2"/>
  <c r="C19" i="2"/>
  <c r="J18" i="2"/>
  <c r="C18" i="2"/>
  <c r="J17" i="2"/>
  <c r="C17" i="2"/>
  <c r="J16" i="2"/>
  <c r="C16" i="2"/>
  <c r="J15" i="2"/>
  <c r="C15" i="2"/>
  <c r="J51" i="2"/>
  <c r="C51" i="2"/>
  <c r="J48" i="2"/>
  <c r="C48" i="2"/>
  <c r="J10" i="2"/>
  <c r="J7" i="2"/>
  <c r="C10" i="2"/>
  <c r="C7" i="2"/>
  <c r="D40" i="7"/>
  <c r="D39" i="7"/>
  <c r="D38" i="7"/>
  <c r="D37" i="7"/>
  <c r="D36" i="7"/>
  <c r="D25" i="2" s="1"/>
  <c r="B16" i="5" s="1"/>
  <c r="S16" i="5" s="1"/>
  <c r="O23" i="6" l="1"/>
  <c r="D66" i="2"/>
  <c r="C16" i="5" s="1"/>
  <c r="T16" i="5" s="1"/>
  <c r="D48" i="2"/>
  <c r="B50" i="2" s="1"/>
  <c r="K47" i="3"/>
  <c r="D47" i="3"/>
  <c r="F23" i="5"/>
  <c r="AE53" i="5" s="1"/>
  <c r="K66" i="2"/>
  <c r="K16" i="5" s="1"/>
  <c r="K64" i="2"/>
  <c r="K14" i="5" s="1"/>
  <c r="D65" i="2"/>
  <c r="C15" i="5" s="1"/>
  <c r="T15" i="5" s="1"/>
  <c r="D62" i="2"/>
  <c r="C12" i="5" s="1"/>
  <c r="T12" i="5" s="1"/>
  <c r="K65" i="2"/>
  <c r="K15" i="5" s="1"/>
  <c r="K58" i="2"/>
  <c r="K8" i="5" s="1"/>
  <c r="D56" i="2"/>
  <c r="C6" i="5" s="1"/>
  <c r="T6" i="5" s="1"/>
  <c r="K62" i="2"/>
  <c r="K12" i="5" s="1"/>
  <c r="K48" i="2"/>
  <c r="I50" i="2" s="1"/>
  <c r="I81" i="2" s="1"/>
  <c r="K61" i="2"/>
  <c r="K11" i="5" s="1"/>
  <c r="D59" i="2"/>
  <c r="C9" i="5" s="1"/>
  <c r="T9" i="5" s="1"/>
  <c r="K56" i="2"/>
  <c r="K6" i="5" s="1"/>
  <c r="K17" i="5" s="1"/>
  <c r="K59" i="2"/>
  <c r="K9" i="5" s="1"/>
  <c r="D57" i="2"/>
  <c r="C7" i="5" s="1"/>
  <c r="T7" i="5" s="1"/>
  <c r="D60" i="2"/>
  <c r="C10" i="5" s="1"/>
  <c r="T10" i="5" s="1"/>
  <c r="D63" i="2"/>
  <c r="C13" i="5" s="1"/>
  <c r="T13" i="5" s="1"/>
  <c r="N28" i="5"/>
  <c r="N33" i="5" s="1"/>
  <c r="I82" i="2"/>
  <c r="K72" i="2"/>
  <c r="L18" i="2"/>
  <c r="L19" i="2"/>
  <c r="L20" i="2"/>
  <c r="J27" i="5" s="1"/>
  <c r="L21" i="2"/>
  <c r="L22" i="2"/>
  <c r="J29" i="5" s="1"/>
  <c r="L23" i="2"/>
  <c r="L24" i="2"/>
  <c r="J31" i="5" s="1"/>
  <c r="L25" i="2"/>
  <c r="J32" i="5" s="1"/>
  <c r="L15" i="2"/>
  <c r="J22" i="5" s="1"/>
  <c r="L17" i="2"/>
  <c r="J24" i="5" s="1"/>
  <c r="L16" i="2"/>
  <c r="J23" i="5" s="1"/>
  <c r="L20" i="3"/>
  <c r="L28" i="5" s="1"/>
  <c r="L21" i="3"/>
  <c r="L29" i="5" s="1"/>
  <c r="L22" i="3"/>
  <c r="L30" i="5" s="1"/>
  <c r="L23" i="3"/>
  <c r="L31" i="5" s="1"/>
  <c r="L24" i="3"/>
  <c r="L32" i="5" s="1"/>
  <c r="L14" i="3"/>
  <c r="L15" i="3"/>
  <c r="L16" i="3"/>
  <c r="L24" i="5" s="1"/>
  <c r="L17" i="3"/>
  <c r="L18" i="3"/>
  <c r="L26" i="5" s="1"/>
  <c r="L19" i="3"/>
  <c r="I40" i="3"/>
  <c r="L58" i="3"/>
  <c r="M26" i="5" s="1"/>
  <c r="L59" i="3"/>
  <c r="M27" i="5" s="1"/>
  <c r="L62" i="3"/>
  <c r="M30" i="5" s="1"/>
  <c r="L63" i="3"/>
  <c r="L64" i="3"/>
  <c r="M32" i="5" s="1"/>
  <c r="L54" i="3"/>
  <c r="M22" i="5" s="1"/>
  <c r="L56" i="3"/>
  <c r="L57" i="3"/>
  <c r="M25" i="5" s="1"/>
  <c r="L60" i="3"/>
  <c r="M28" i="5" s="1"/>
  <c r="L61" i="3"/>
  <c r="M29" i="5" s="1"/>
  <c r="L55" i="3"/>
  <c r="M23" i="5" s="1"/>
  <c r="I80" i="3"/>
  <c r="K23" i="2"/>
  <c r="J14" i="5" s="1"/>
  <c r="O14" i="5" s="1"/>
  <c r="P14" i="5" s="1"/>
  <c r="K25" i="2"/>
  <c r="J16" i="5" s="1"/>
  <c r="O16" i="5" s="1"/>
  <c r="P16" i="5" s="1"/>
  <c r="K22" i="2"/>
  <c r="J13" i="5" s="1"/>
  <c r="O13" i="5" s="1"/>
  <c r="P13" i="5" s="1"/>
  <c r="D20" i="2"/>
  <c r="B11" i="5" s="1"/>
  <c r="S11" i="5" s="1"/>
  <c r="D7" i="2"/>
  <c r="B9" i="2" s="1"/>
  <c r="B18" i="5" s="1"/>
  <c r="D15" i="2"/>
  <c r="B6" i="5" s="1"/>
  <c r="S6" i="5" s="1"/>
  <c r="D18" i="2"/>
  <c r="B9" i="5" s="1"/>
  <c r="S9" i="5" s="1"/>
  <c r="D21" i="2"/>
  <c r="B12" i="5" s="1"/>
  <c r="S12" i="5" s="1"/>
  <c r="D24" i="2"/>
  <c r="B15" i="5" s="1"/>
  <c r="S15" i="5" s="1"/>
  <c r="D17" i="2"/>
  <c r="B8" i="5" s="1"/>
  <c r="S8" i="5" s="1"/>
  <c r="K19" i="2"/>
  <c r="J10" i="5" s="1"/>
  <c r="O10" i="5" s="1"/>
  <c r="P10" i="5" s="1"/>
  <c r="D23" i="2"/>
  <c r="B14" i="5" s="1"/>
  <c r="S14" i="5" s="1"/>
  <c r="K17" i="2"/>
  <c r="J8" i="5" s="1"/>
  <c r="O8" i="5" s="1"/>
  <c r="P8" i="5" s="1"/>
  <c r="K15" i="2"/>
  <c r="J6" i="5" s="1"/>
  <c r="K18" i="2"/>
  <c r="J9" i="5" s="1"/>
  <c r="O9" i="5" s="1"/>
  <c r="P9" i="5" s="1"/>
  <c r="K21" i="2"/>
  <c r="J12" i="5" s="1"/>
  <c r="O12" i="5" s="1"/>
  <c r="P12" i="5" s="1"/>
  <c r="K24" i="2"/>
  <c r="J15" i="5" s="1"/>
  <c r="O15" i="5" s="1"/>
  <c r="P15" i="5" s="1"/>
  <c r="K20" i="2"/>
  <c r="J11" i="5" s="1"/>
  <c r="K16" i="2"/>
  <c r="J7" i="5" s="1"/>
  <c r="O7" i="5" s="1"/>
  <c r="P7" i="5" s="1"/>
  <c r="K7" i="2"/>
  <c r="I9" i="2" s="1"/>
  <c r="J18" i="5" s="1"/>
  <c r="D16" i="2"/>
  <c r="B7" i="5" s="1"/>
  <c r="S7" i="5" s="1"/>
  <c r="D19" i="2"/>
  <c r="B10" i="5" s="1"/>
  <c r="S10" i="5" s="1"/>
  <c r="D22" i="2"/>
  <c r="B13" i="5" s="1"/>
  <c r="S13" i="5" s="1"/>
  <c r="D70" i="3"/>
  <c r="B80" i="3"/>
  <c r="F22" i="5"/>
  <c r="S53" i="5" s="1"/>
  <c r="K71" i="3"/>
  <c r="I50" i="3"/>
  <c r="D71" i="3"/>
  <c r="B50" i="3"/>
  <c r="K31" i="3"/>
  <c r="I10" i="3"/>
  <c r="K33" i="3"/>
  <c r="D31" i="3"/>
  <c r="B10" i="3"/>
  <c r="B82" i="2"/>
  <c r="B51" i="2"/>
  <c r="C34" i="5" s="1"/>
  <c r="K75" i="2"/>
  <c r="I51" i="2"/>
  <c r="K34" i="5" s="1"/>
  <c r="K71" i="2"/>
  <c r="K34" i="2"/>
  <c r="I10" i="2"/>
  <c r="J34" i="5" s="1"/>
  <c r="D34" i="2"/>
  <c r="B10" i="2"/>
  <c r="B34" i="5" s="1"/>
  <c r="AQ53" i="5"/>
  <c r="Z53" i="5"/>
  <c r="AA53" i="5"/>
  <c r="AS53" i="5"/>
  <c r="Y53" i="5"/>
  <c r="AO53" i="5"/>
  <c r="V53" i="5"/>
  <c r="AI53" i="5"/>
  <c r="T53" i="5"/>
  <c r="AM53" i="5"/>
  <c r="X53" i="5"/>
  <c r="AU53" i="5"/>
  <c r="AB53" i="5"/>
  <c r="AK53" i="5"/>
  <c r="W53" i="5"/>
  <c r="AW53" i="5"/>
  <c r="AC53" i="5"/>
  <c r="F24" i="5"/>
  <c r="D17" i="5"/>
  <c r="G16" i="5"/>
  <c r="H16" i="5" s="1"/>
  <c r="I49" i="3"/>
  <c r="M24" i="5"/>
  <c r="B81" i="2"/>
  <c r="C18" i="5"/>
  <c r="B9" i="3"/>
  <c r="L17" i="5"/>
  <c r="M17" i="5"/>
  <c r="J25" i="5"/>
  <c r="J26" i="5"/>
  <c r="J28" i="5"/>
  <c r="I42" i="2"/>
  <c r="I9" i="3"/>
  <c r="I39" i="3" s="1"/>
  <c r="L23" i="5"/>
  <c r="L25" i="5"/>
  <c r="L27" i="5"/>
  <c r="B65" i="3"/>
  <c r="K70" i="3"/>
  <c r="D72" i="3"/>
  <c r="D25" i="3"/>
  <c r="D30" i="3"/>
  <c r="K72" i="3"/>
  <c r="D65" i="3"/>
  <c r="E59" i="3" s="1"/>
  <c r="E27" i="5" s="1"/>
  <c r="K30" i="3"/>
  <c r="D73" i="3"/>
  <c r="D32" i="3"/>
  <c r="K73" i="3"/>
  <c r="K65" i="3"/>
  <c r="K32" i="3"/>
  <c r="D33" i="3"/>
  <c r="I65" i="3"/>
  <c r="D34" i="3"/>
  <c r="D74" i="3"/>
  <c r="K34" i="3"/>
  <c r="K74" i="3"/>
  <c r="D29" i="3"/>
  <c r="D69" i="3"/>
  <c r="K29" i="3"/>
  <c r="K69" i="3"/>
  <c r="B49" i="3"/>
  <c r="D73" i="2"/>
  <c r="K73" i="2"/>
  <c r="D74" i="2"/>
  <c r="K30" i="2"/>
  <c r="D75" i="2"/>
  <c r="D31" i="2"/>
  <c r="D76" i="2"/>
  <c r="K31" i="2"/>
  <c r="B41" i="2"/>
  <c r="D32" i="2"/>
  <c r="I41" i="2"/>
  <c r="K32" i="2"/>
  <c r="D71" i="2"/>
  <c r="D35" i="2"/>
  <c r="K35" i="2"/>
  <c r="K76" i="2"/>
  <c r="D33" i="2"/>
  <c r="K33" i="2"/>
  <c r="K74" i="2"/>
  <c r="K25" i="3"/>
  <c r="B25" i="3"/>
  <c r="I25" i="3"/>
  <c r="I83" i="2" l="1"/>
  <c r="B83" i="2"/>
  <c r="I67" i="2"/>
  <c r="K67" i="2" s="1"/>
  <c r="L57" i="2" s="1"/>
  <c r="K23" i="5" s="1"/>
  <c r="O11" i="5"/>
  <c r="P11" i="5" s="1"/>
  <c r="B67" i="2"/>
  <c r="D67" i="2" s="1"/>
  <c r="E66" i="2" s="1"/>
  <c r="C32" i="5" s="1"/>
  <c r="AC50" i="5" s="1"/>
  <c r="C17" i="5"/>
  <c r="K18" i="5"/>
  <c r="G11" i="5"/>
  <c r="H11" i="5" s="1"/>
  <c r="L64" i="2"/>
  <c r="K30" i="5" s="1"/>
  <c r="L65" i="2"/>
  <c r="K31" i="5" s="1"/>
  <c r="L59" i="2"/>
  <c r="K25" i="5" s="1"/>
  <c r="O25" i="5" s="1"/>
  <c r="P25" i="5" s="1"/>
  <c r="L56" i="2"/>
  <c r="K22" i="5" s="1"/>
  <c r="L63" i="2"/>
  <c r="K29" i="5" s="1"/>
  <c r="O29" i="5" s="1"/>
  <c r="P29" i="5" s="1"/>
  <c r="L62" i="2"/>
  <c r="K28" i="5" s="1"/>
  <c r="O28" i="5" s="1"/>
  <c r="P28" i="5" s="1"/>
  <c r="L61" i="2"/>
  <c r="K27" i="5" s="1"/>
  <c r="O27" i="5" s="1"/>
  <c r="P27" i="5" s="1"/>
  <c r="L58" i="2"/>
  <c r="K24" i="5" s="1"/>
  <c r="O24" i="5" s="1"/>
  <c r="P24" i="5" s="1"/>
  <c r="L66" i="2"/>
  <c r="K32" i="5" s="1"/>
  <c r="O32" i="5" s="1"/>
  <c r="P32" i="5" s="1"/>
  <c r="L60" i="2"/>
  <c r="K26" i="5" s="1"/>
  <c r="O26" i="5" s="1"/>
  <c r="P26" i="5" s="1"/>
  <c r="F33" i="5"/>
  <c r="B40" i="2"/>
  <c r="I40" i="2"/>
  <c r="E18" i="5"/>
  <c r="B79" i="3"/>
  <c r="M18" i="5"/>
  <c r="I79" i="3"/>
  <c r="L34" i="5"/>
  <c r="I41" i="3"/>
  <c r="D18" i="5"/>
  <c r="G18" i="5" s="1"/>
  <c r="B39" i="3"/>
  <c r="M34" i="5"/>
  <c r="O34" i="5" s="1"/>
  <c r="I81" i="3"/>
  <c r="G8" i="5"/>
  <c r="H8" i="5" s="1"/>
  <c r="G15" i="5"/>
  <c r="H15" i="5" s="1"/>
  <c r="G9" i="5"/>
  <c r="H9" i="5" s="1"/>
  <c r="B17" i="5"/>
  <c r="G7" i="5"/>
  <c r="H7" i="5" s="1"/>
  <c r="G14" i="5"/>
  <c r="H14" i="5" s="1"/>
  <c r="J17" i="5"/>
  <c r="I26" i="2"/>
  <c r="K26" i="2" s="1"/>
  <c r="B26" i="2"/>
  <c r="D26" i="2" s="1"/>
  <c r="E18" i="2" s="1"/>
  <c r="B25" i="5" s="1"/>
  <c r="AI49" i="5" s="1"/>
  <c r="G10" i="5"/>
  <c r="H10" i="5" s="1"/>
  <c r="G13" i="5"/>
  <c r="H13" i="5" s="1"/>
  <c r="G12" i="5"/>
  <c r="H12" i="5" s="1"/>
  <c r="E63" i="3"/>
  <c r="E31" i="5" s="1"/>
  <c r="AB52" i="5" s="1"/>
  <c r="E57" i="3"/>
  <c r="E25" i="5" s="1"/>
  <c r="AI52" i="5" s="1"/>
  <c r="E62" i="3"/>
  <c r="E30" i="5" s="1"/>
  <c r="AA52" i="5" s="1"/>
  <c r="E64" i="3"/>
  <c r="E32" i="5" s="1"/>
  <c r="AW52" i="5" s="1"/>
  <c r="E58" i="3"/>
  <c r="E26" i="5" s="1"/>
  <c r="W52" i="5" s="1"/>
  <c r="E55" i="3"/>
  <c r="E23" i="5" s="1"/>
  <c r="T52" i="5" s="1"/>
  <c r="E61" i="3"/>
  <c r="E29" i="5" s="1"/>
  <c r="AQ52" i="5" s="1"/>
  <c r="E60" i="3"/>
  <c r="E28" i="5" s="1"/>
  <c r="AO52" i="5" s="1"/>
  <c r="E56" i="3"/>
  <c r="E24" i="5" s="1"/>
  <c r="AG52" i="5" s="1"/>
  <c r="E54" i="3"/>
  <c r="E22" i="5" s="1"/>
  <c r="S52" i="5" s="1"/>
  <c r="E20" i="2"/>
  <c r="B27" i="5" s="1"/>
  <c r="E16" i="2"/>
  <c r="B23" i="5" s="1"/>
  <c r="AE49" i="5" s="1"/>
  <c r="E34" i="5"/>
  <c r="B81" i="3"/>
  <c r="E14" i="3"/>
  <c r="D22" i="5" s="1"/>
  <c r="S51" i="5" s="1"/>
  <c r="E18" i="3"/>
  <c r="D26" i="5" s="1"/>
  <c r="W51" i="5" s="1"/>
  <c r="E20" i="3"/>
  <c r="D28" i="5" s="1"/>
  <c r="AO51" i="5" s="1"/>
  <c r="E22" i="3"/>
  <c r="D30" i="5" s="1"/>
  <c r="AA51" i="5" s="1"/>
  <c r="E24" i="3"/>
  <c r="D32" i="5" s="1"/>
  <c r="AC51" i="5" s="1"/>
  <c r="E15" i="3"/>
  <c r="D23" i="5" s="1"/>
  <c r="T51" i="5" s="1"/>
  <c r="E17" i="3"/>
  <c r="D25" i="5" s="1"/>
  <c r="AI51" i="5" s="1"/>
  <c r="E19" i="3"/>
  <c r="D27" i="5" s="1"/>
  <c r="AM51" i="5" s="1"/>
  <c r="E21" i="3"/>
  <c r="D29" i="5" s="1"/>
  <c r="AQ51" i="5" s="1"/>
  <c r="E23" i="3"/>
  <c r="D31" i="5" s="1"/>
  <c r="AB51" i="5" s="1"/>
  <c r="E16" i="3"/>
  <c r="D24" i="5" s="1"/>
  <c r="AG51" i="5" s="1"/>
  <c r="E60" i="2"/>
  <c r="C26" i="5" s="1"/>
  <c r="W50" i="5" s="1"/>
  <c r="E64" i="2"/>
  <c r="C30" i="5" s="1"/>
  <c r="AS50" i="5" s="1"/>
  <c r="E56" i="2"/>
  <c r="C22" i="5" s="1"/>
  <c r="S50" i="5" s="1"/>
  <c r="E58" i="2"/>
  <c r="C24" i="5" s="1"/>
  <c r="AG50" i="5" s="1"/>
  <c r="E61" i="2"/>
  <c r="C27" i="5" s="1"/>
  <c r="AM50" i="5" s="1"/>
  <c r="E63" i="2"/>
  <c r="C29" i="5" s="1"/>
  <c r="Z50" i="5" s="1"/>
  <c r="E65" i="2"/>
  <c r="C31" i="5" s="1"/>
  <c r="AB50" i="5" s="1"/>
  <c r="E57" i="2"/>
  <c r="C23" i="5" s="1"/>
  <c r="E59" i="2"/>
  <c r="C25" i="5" s="1"/>
  <c r="V50" i="5" s="1"/>
  <c r="E62" i="2"/>
  <c r="C28" i="5" s="1"/>
  <c r="D34" i="5"/>
  <c r="G34" i="5" s="1"/>
  <c r="B41" i="3"/>
  <c r="B42" i="2"/>
  <c r="AG53" i="5"/>
  <c r="U53" i="5"/>
  <c r="AM52" i="5"/>
  <c r="X52" i="5"/>
  <c r="O23" i="5"/>
  <c r="P23" i="5" s="1"/>
  <c r="O6" i="5"/>
  <c r="M31" i="5"/>
  <c r="L18" i="5"/>
  <c r="O18" i="5" s="1"/>
  <c r="P18" i="5" s="1"/>
  <c r="E17" i="5"/>
  <c r="L22" i="5"/>
  <c r="L26" i="2"/>
  <c r="J30" i="5"/>
  <c r="G6" i="5"/>
  <c r="H6" i="5" s="1"/>
  <c r="O30" i="5" l="1"/>
  <c r="P30" i="5" s="1"/>
  <c r="L67" i="2"/>
  <c r="E22" i="2"/>
  <c r="B29" i="5" s="1"/>
  <c r="Z49" i="5" s="1"/>
  <c r="H34" i="5"/>
  <c r="B41" i="5"/>
  <c r="C41" i="5"/>
  <c r="D41" i="5" s="1"/>
  <c r="F41" i="5" s="1"/>
  <c r="P34" i="5"/>
  <c r="AU52" i="5"/>
  <c r="V52" i="5"/>
  <c r="E21" i="2"/>
  <c r="B28" i="5" s="1"/>
  <c r="Y49" i="5" s="1"/>
  <c r="E15" i="2"/>
  <c r="B22" i="5" s="1"/>
  <c r="S49" i="5" s="1"/>
  <c r="E17" i="2"/>
  <c r="B24" i="5" s="1"/>
  <c r="AG49" i="5" s="1"/>
  <c r="V49" i="5"/>
  <c r="E25" i="2"/>
  <c r="B32" i="5" s="1"/>
  <c r="G32" i="5" s="1"/>
  <c r="H32" i="5" s="1"/>
  <c r="E19" i="2"/>
  <c r="B26" i="5" s="1"/>
  <c r="W49" i="5" s="1"/>
  <c r="T49" i="5"/>
  <c r="E24" i="2"/>
  <c r="B31" i="5" s="1"/>
  <c r="AU49" i="5" s="1"/>
  <c r="B39" i="5"/>
  <c r="E39" i="5" s="1"/>
  <c r="H18" i="5"/>
  <c r="O17" i="5"/>
  <c r="P6" i="5"/>
  <c r="E23" i="2"/>
  <c r="B30" i="5" s="1"/>
  <c r="AA49" i="5" s="1"/>
  <c r="Y51" i="5"/>
  <c r="AC52" i="5"/>
  <c r="AE52" i="5"/>
  <c r="AK52" i="5"/>
  <c r="AS52" i="5"/>
  <c r="U52" i="5"/>
  <c r="Y52" i="5"/>
  <c r="Z52" i="5"/>
  <c r="AK50" i="5"/>
  <c r="AQ49" i="5"/>
  <c r="AW51" i="5"/>
  <c r="G23" i="5"/>
  <c r="H23" i="5" s="1"/>
  <c r="AS51" i="5"/>
  <c r="V51" i="5"/>
  <c r="AK51" i="5"/>
  <c r="AU51" i="5"/>
  <c r="X51" i="5"/>
  <c r="AE51" i="5"/>
  <c r="U51" i="5"/>
  <c r="Z51" i="5"/>
  <c r="AQ50" i="5"/>
  <c r="G29" i="5"/>
  <c r="H29" i="5" s="1"/>
  <c r="AA50" i="5"/>
  <c r="U50" i="5"/>
  <c r="G25" i="5"/>
  <c r="H25" i="5" s="1"/>
  <c r="X50" i="5"/>
  <c r="E67" i="2"/>
  <c r="T50" i="5"/>
  <c r="AE50" i="5"/>
  <c r="AO50" i="5"/>
  <c r="AW50" i="5"/>
  <c r="AU50" i="5"/>
  <c r="Y50" i="5"/>
  <c r="AI50" i="5"/>
  <c r="E41" i="5"/>
  <c r="AM49" i="5"/>
  <c r="X49" i="5"/>
  <c r="G27" i="5"/>
  <c r="H27" i="5" s="1"/>
  <c r="E33" i="5"/>
  <c r="C33" i="5"/>
  <c r="J33" i="5"/>
  <c r="L33" i="5"/>
  <c r="O22" i="5"/>
  <c r="P22" i="5" s="1"/>
  <c r="M33" i="5"/>
  <c r="O31" i="5"/>
  <c r="P31" i="5" s="1"/>
  <c r="D33" i="5"/>
  <c r="C39" i="5"/>
  <c r="G17" i="5"/>
  <c r="K33" i="5"/>
  <c r="H17" i="5" l="1"/>
  <c r="B42" i="5"/>
  <c r="P17" i="5"/>
  <c r="C42" i="5"/>
  <c r="D42" i="5" s="1"/>
  <c r="G22" i="5"/>
  <c r="H22" i="5" s="1"/>
  <c r="AO49" i="5"/>
  <c r="G24" i="5"/>
  <c r="H24" i="5" s="1"/>
  <c r="AK49" i="5"/>
  <c r="G28" i="5"/>
  <c r="H28" i="5" s="1"/>
  <c r="G26" i="5"/>
  <c r="H26" i="5" s="1"/>
  <c r="D39" i="5"/>
  <c r="F39" i="5" s="1"/>
  <c r="AW49" i="5"/>
  <c r="AC49" i="5"/>
  <c r="G31" i="5"/>
  <c r="H31" i="5" s="1"/>
  <c r="AB49" i="5"/>
  <c r="C38" i="5"/>
  <c r="U49" i="5"/>
  <c r="E26" i="2"/>
  <c r="AS49" i="5"/>
  <c r="B33" i="5"/>
  <c r="G30" i="5"/>
  <c r="H30" i="5" s="1"/>
  <c r="O33" i="5"/>
  <c r="P33" i="5" s="1"/>
  <c r="B38" i="5"/>
  <c r="F42" i="5" l="1"/>
  <c r="E42" i="5"/>
  <c r="G33" i="5"/>
  <c r="H33" i="5" s="1"/>
  <c r="B43" i="5" s="1"/>
  <c r="E38" i="5"/>
  <c r="D38" i="5"/>
  <c r="F38" i="5" s="1"/>
  <c r="C43" i="5"/>
  <c r="C40" i="5"/>
  <c r="B40" i="5"/>
  <c r="D40" i="5" l="1"/>
  <c r="F40" i="5" s="1"/>
  <c r="D43" i="5"/>
  <c r="F43" i="5" s="1"/>
  <c r="E43" i="5" l="1"/>
  <c r="E40" i="5"/>
</calcChain>
</file>

<file path=xl/sharedStrings.xml><?xml version="1.0" encoding="utf-8"?>
<sst xmlns="http://schemas.openxmlformats.org/spreadsheetml/2006/main" count="1054" uniqueCount="522">
  <si>
    <t>Calculateur du coût des déchets plastiques</t>
  </si>
  <si>
    <r>
      <rPr>
        <b/>
        <sz val="14"/>
        <color rgb="FFFFFFFF"/>
        <rFont val="Aptos Narrow"/>
        <family val="2"/>
        <scheme val="minor"/>
      </rPr>
      <t>Un outil pour les municipalités et les autorités locales</t>
    </r>
  </si>
  <si>
    <r>
      <rPr>
        <b/>
        <sz val="11"/>
        <color theme="0"/>
        <rFont val="Aptos Narrow"/>
        <family val="2"/>
        <scheme val="minor"/>
      </rPr>
      <t>Développé par :</t>
    </r>
  </si>
  <si>
    <r>
      <rPr>
        <b/>
        <sz val="11"/>
        <color theme="0"/>
        <rFont val="Aptos Narrow"/>
        <family val="2"/>
        <scheme val="minor"/>
      </rPr>
      <t>Institut international du développement durable (IISD)</t>
    </r>
  </si>
  <si>
    <r>
      <rPr>
        <b/>
        <sz val="13"/>
        <color rgb="FF333333"/>
        <rFont val="Aptos Narrow"/>
        <family val="2"/>
        <scheme val="minor"/>
      </rPr>
      <t>Objectif</t>
    </r>
  </si>
  <si>
    <r>
      <rPr>
        <sz val="11"/>
        <color rgb="FF333333"/>
        <rFont val="Aptos Narrow"/>
        <family val="2"/>
        <scheme val="minor"/>
      </rPr>
      <t>Cet outil aide les autorités locales à calculer le coût de la gestion des plastiques à usage unique (SUP) issus de multiples flux de gestion des déchets et à visualiser les données pour les rapports, les brochures et les présentations.</t>
    </r>
  </si>
  <si>
    <r>
      <rPr>
        <b/>
        <sz val="13"/>
        <color rgb="FF333333"/>
        <rFont val="Aptos Narrow"/>
        <family val="2"/>
        <scheme val="minor"/>
      </rPr>
      <t>Pourquoi c’est important</t>
    </r>
  </si>
  <si>
    <r>
      <rPr>
        <sz val="11"/>
        <color rgb="FF333333"/>
        <rFont val="Aptos Narrow"/>
        <family val="2"/>
        <scheme val="minor"/>
      </rPr>
      <t>Dans de nombreuses localités, différents aspects de la gestion des déchets sont pris en charge par différentes organisations qui détiennent chacune leurs propres données. Cette fragmentation rend difficile la compréhension du coût réel de la gestion des déchets plastiques.</t>
    </r>
  </si>
  <si>
    <r>
      <rPr>
        <sz val="11"/>
        <color rgb="FF333333"/>
        <rFont val="Aptos Narrow"/>
        <family val="2"/>
        <scheme val="minor"/>
      </rPr>
      <t>Cet outil facilite l’agrégation des données provenant de plusieurs acteurs de la gestion des déchets pour créer une vision plus globale de la gestion des déchets plastiques et de ses coûts dans différentes localités du Canada.</t>
    </r>
  </si>
  <si>
    <r>
      <rPr>
        <sz val="11"/>
        <color rgb="FF333333"/>
        <rFont val="Aptos Narrow"/>
        <family val="2"/>
        <scheme val="minor"/>
      </rPr>
      <t>Le calcul des quantités de SUP et des coûts que ces derniers engendrent constitue une première étape pour identifier et atténuer ces coûts. Pour une utilisation optimale, il est essentiel que toutes les organisations et tous les acteurs impliqués dans la gestion des déchets partagent le plus largement possible leurs données.</t>
    </r>
  </si>
  <si>
    <r>
      <rPr>
        <b/>
        <sz val="13"/>
        <color rgb="FF333333"/>
        <rFont val="Aptos Narrow"/>
        <family val="2"/>
        <scheme val="minor"/>
      </rPr>
      <t>Comment cet outil a été développé</t>
    </r>
  </si>
  <si>
    <r>
      <rPr>
        <sz val="11"/>
        <color rgb="FF333333"/>
        <rFont val="Aptos Narrow"/>
        <family val="2"/>
        <scheme val="minor"/>
      </rPr>
      <t>Cet outil a été créé par l’IISD en réponse à la nécessité de lutter contre la pollution plastique au Canada, et plus particulièrement contre les déchets de plastique à usage unique (SUP).</t>
    </r>
  </si>
  <si>
    <r>
      <rPr>
        <sz val="11"/>
        <color rgb="FF333333"/>
        <rFont val="Aptos Narrow"/>
        <family val="2"/>
        <scheme val="minor"/>
      </rPr>
      <t>Les estimations fournies dans l’onglet INFORMATIONS SUPPLÉMENTAIRES ont été obtenues en analysant les données de huit municipalités canadiennes. Pour connaître la méthodologie complète et les sources, veuillez consulter le rapport :</t>
    </r>
  </si>
  <si>
    <r>
      <rPr>
        <sz val="11"/>
        <color rgb="FF333333"/>
        <rFont val="Aptos Narrow"/>
        <family val="2"/>
        <scheme val="minor"/>
      </rPr>
      <t xml:space="preserve">Puzyreva, M., Kroft, E. et Haney, J. (2026). </t>
    </r>
    <r>
      <rPr>
        <i/>
        <sz val="11"/>
        <color rgb="FF333333"/>
        <rFont val="Aptos Narrow"/>
        <family val="2"/>
        <scheme val="minor"/>
      </rPr>
      <t>Détermination du coût économique des déchets plastiques à usage unique au Canada</t>
    </r>
    <r>
      <rPr>
        <sz val="11"/>
        <color rgb="FF333333"/>
        <rFont val="Aptos Narrow"/>
        <family val="2"/>
        <scheme val="minor"/>
      </rPr>
      <t xml:space="preserve"> Institut international du développement durable</t>
    </r>
  </si>
  <si>
    <r>
      <rPr>
        <b/>
        <sz val="13"/>
        <color rgb="FF333333"/>
        <rFont val="Aptos Narrow"/>
        <family val="2"/>
        <scheme val="minor"/>
      </rPr>
      <t>Exigences minimales en termes de données</t>
    </r>
  </si>
  <si>
    <r>
      <rPr>
        <sz val="11"/>
        <color rgb="FF333333"/>
        <rFont val="Aptos Narrow"/>
        <family val="2"/>
        <scheme val="minor"/>
      </rPr>
      <t>Au minimum, vous aurez besoin de :</t>
    </r>
  </si>
  <si>
    <r>
      <rPr>
        <sz val="11"/>
        <color rgb="FF333333"/>
        <rFont val="Aptos Narrow"/>
        <family val="2"/>
        <scheme val="minor"/>
      </rPr>
      <t xml:space="preserve">   • Poids total des déchets et des déchets plastiques collectés dans un flux de déchets</t>
    </r>
  </si>
  <si>
    <r>
      <rPr>
        <sz val="11"/>
        <color rgb="FF333333"/>
        <rFont val="Aptos Narrow"/>
        <family val="2"/>
        <scheme val="minor"/>
      </rPr>
      <t xml:space="preserve">   • Coût de gestion d’un flux de déchets</t>
    </r>
  </si>
  <si>
    <r>
      <rPr>
        <sz val="11"/>
        <color rgb="FF333333"/>
        <rFont val="Aptos Narrow"/>
        <family val="2"/>
        <scheme val="minor"/>
      </rPr>
      <t xml:space="preserve">   • Données sur au moins un an</t>
    </r>
  </si>
  <si>
    <r>
      <rPr>
        <sz val="11"/>
        <color rgb="FF333333"/>
        <rFont val="Aptos Narrow"/>
        <family val="2"/>
        <scheme val="minor"/>
      </rPr>
      <t>Pour une analyse plus détaillée :</t>
    </r>
  </si>
  <si>
    <r>
      <rPr>
        <sz val="11"/>
        <color rgb="FF333333"/>
        <rFont val="Aptos Narrow"/>
        <family val="2"/>
        <scheme val="minor"/>
      </rPr>
      <t xml:space="preserve">   • Rapports d’audit des déchets avec ventilation des SUP</t>
    </r>
  </si>
  <si>
    <r>
      <rPr>
        <sz val="11"/>
        <color rgb="FF333333"/>
        <rFont val="Aptos Narrow"/>
        <family val="2"/>
        <scheme val="minor"/>
      </rPr>
      <t xml:space="preserve">   • Données de tous les acteurs de la gestion des déchets de votre localité</t>
    </r>
  </si>
  <si>
    <r>
      <rPr>
        <sz val="11"/>
        <color rgb="FF333333"/>
        <rFont val="Aptos Narrow"/>
        <family val="2"/>
        <scheme val="minor"/>
      </rPr>
      <t xml:space="preserve">   • Données démographiques pour les calculs par habitant</t>
    </r>
  </si>
  <si>
    <r>
      <rPr>
        <sz val="11"/>
        <color rgb="FF333333"/>
        <rFont val="Aptos Narrow"/>
        <family val="2"/>
        <scheme val="minor"/>
      </rPr>
      <t xml:space="preserve">Remarque : La section de suivi des SUP est </t>
    </r>
    <r>
      <rPr>
        <b/>
        <sz val="11"/>
        <color rgb="FF333333"/>
        <rFont val="Aptos Narrow"/>
        <family val="2"/>
        <scheme val="minor"/>
      </rPr>
      <t>facultative</t>
    </r>
    <r>
      <rPr>
        <sz val="11"/>
        <color rgb="FF333333"/>
        <rFont val="Aptos Narrow"/>
        <family val="2"/>
        <scheme val="minor"/>
      </rPr>
      <t>. Cet outil peut être utilisé avec les seules données de poids et de coût de base.</t>
    </r>
  </si>
  <si>
    <r>
      <rPr>
        <b/>
        <sz val="13"/>
        <color rgb="FF333333"/>
        <rFont val="Aptos Narrow"/>
        <family val="2"/>
        <scheme val="minor"/>
      </rPr>
      <t>Comment utiliser cet outil</t>
    </r>
  </si>
  <si>
    <r>
      <rPr>
        <b/>
        <sz val="12"/>
        <color theme="0"/>
        <rFont val="Aptos Narrow"/>
        <family val="2"/>
        <scheme val="minor"/>
      </rPr>
      <t>ÉTAPE 1️⃣</t>
    </r>
  </si>
  <si>
    <r>
      <rPr>
        <b/>
        <sz val="11"/>
        <color theme="0"/>
        <rFont val="Aptos Narrow"/>
        <family val="2"/>
        <scheme val="minor"/>
      </rPr>
      <t>Commencez par l’onglet Unités et gouvernance</t>
    </r>
  </si>
  <si>
    <r>
      <rPr>
        <sz val="11"/>
        <color rgb="FF333333"/>
        <rFont val="Aptos Narrow"/>
        <family val="2"/>
        <scheme val="minor"/>
      </rPr>
      <t xml:space="preserve">Il s’agit de votre centre de configuration principal. Veuillez </t>
    </r>
    <r>
      <rPr>
        <b/>
        <sz val="11"/>
        <color rgb="FF333333"/>
        <rFont val="Aptos Narrow"/>
        <family val="2"/>
        <scheme val="minor"/>
      </rPr>
      <t>d’abord</t>
    </r>
    <r>
      <rPr>
        <sz val="11"/>
        <color rgb="FF333333"/>
        <rFont val="Aptos Narrow"/>
        <family val="2"/>
        <scheme val="minor"/>
      </rPr>
      <t xml:space="preserve"> compléter ces paramètres :</t>
    </r>
  </si>
  <si>
    <r>
      <rPr>
        <sz val="11"/>
        <color rgb="FF333333"/>
        <rFont val="Aptos Narrow"/>
        <family val="2"/>
        <scheme val="minor"/>
      </rPr>
      <t xml:space="preserve">   a) Sélectionnez la devise (CAD, USD, EUR ou GBP)</t>
    </r>
  </si>
  <si>
    <r>
      <rPr>
        <sz val="11"/>
        <color rgb="FF333333"/>
        <rFont val="Aptos Narrow"/>
        <family val="2"/>
        <scheme val="minor"/>
      </rPr>
      <t>Ceci s’applique à l’ensemble de l’outil : tous les flux utilisent la même devise.</t>
    </r>
  </si>
  <si>
    <r>
      <rPr>
        <sz val="11"/>
        <color rgb="FF333333"/>
        <rFont val="Aptos Narrow"/>
        <family val="2"/>
        <scheme val="minor"/>
      </rPr>
      <t xml:space="preserve">   b) Saisissez l’année 1 et l’année 2</t>
    </r>
  </si>
  <si>
    <r>
      <rPr>
        <sz val="11"/>
        <color rgb="FF333333"/>
        <rFont val="Aptos Narrow"/>
        <family val="2"/>
        <scheme val="minor"/>
      </rPr>
      <t>Définissez vos périodes de collecte de données (par exemple, 2025, 2026).</t>
    </r>
  </si>
  <si>
    <r>
      <rPr>
        <sz val="11"/>
        <color rgb="FF333333"/>
        <rFont val="Aptos Narrow"/>
        <family val="2"/>
        <scheme val="minor"/>
      </rPr>
      <t xml:space="preserve">   c) Personnalisez la liste des SUP</t>
    </r>
  </si>
  <si>
    <r>
      <rPr>
        <sz val="11"/>
        <color rgb="FF333333"/>
        <rFont val="Aptos Narrow"/>
        <family val="2"/>
        <scheme val="minor"/>
      </rPr>
      <t>Modifiez les 11 objets en SUP ou conservez les valeurs par défaut; les modifications seront mises à jour dans tous les onglets.</t>
    </r>
  </si>
  <si>
    <r>
      <rPr>
        <sz val="11"/>
        <color rgb="FF333333"/>
        <rFont val="Aptos Narrow"/>
        <family val="2"/>
        <scheme val="minor"/>
      </rPr>
      <t xml:space="preserve">   d) Saisissez la population totale de la communauté</t>
    </r>
  </si>
  <si>
    <r>
      <rPr>
        <sz val="11"/>
        <color rgb="FF333333"/>
        <rFont val="Aptos Narrow"/>
        <family val="2"/>
        <scheme val="minor"/>
      </rPr>
      <t>Elle sera utilisée pour les calculs récapitulatifs par habitant.</t>
    </r>
  </si>
  <si>
    <r>
      <rPr>
        <sz val="11"/>
        <color rgb="FF333333"/>
        <rFont val="Aptos Narrow"/>
        <family val="2"/>
        <scheme val="minor"/>
      </rPr>
      <t xml:space="preserve">   e) Désignez les autorités responsables</t>
    </r>
  </si>
  <si>
    <r>
      <rPr>
        <sz val="11"/>
        <color rgb="FF333333"/>
        <rFont val="Aptos Narrow"/>
        <family val="2"/>
        <scheme val="minor"/>
      </rPr>
      <t>Identifiez le service qui fournit les données pour chaque flux de déchets.</t>
    </r>
  </si>
  <si>
    <r>
      <rPr>
        <sz val="11"/>
        <color rgb="FF333333"/>
        <rFont val="Aptos Narrow"/>
        <family val="2"/>
        <scheme val="minor"/>
      </rPr>
      <t xml:space="preserve">   f) Sélectionnez les unités de poids par flux</t>
    </r>
  </si>
  <si>
    <r>
      <rPr>
        <sz val="11"/>
        <color rgb="FF333333"/>
        <rFont val="Aptos Narrow"/>
        <family val="2"/>
        <scheme val="minor"/>
      </rPr>
      <t>Chaque flux peut utiliser des unités différentes (kg, tonnes, livres); la conversion en kg est automatique dans le récapitulatif.</t>
    </r>
  </si>
  <si>
    <r>
      <rPr>
        <b/>
        <sz val="12"/>
        <color theme="0"/>
        <rFont val="Aptos Narrow"/>
        <family val="2"/>
        <scheme val="minor"/>
      </rPr>
      <t>ÉTAPE 2️⃣</t>
    </r>
  </si>
  <si>
    <r>
      <rPr>
        <b/>
        <sz val="11"/>
        <color theme="0"/>
        <rFont val="Aptos Narrow"/>
        <family val="2"/>
        <scheme val="minor"/>
      </rPr>
      <t>Saisissez les données dans l’onglet Résidentiel</t>
    </r>
  </si>
  <si>
    <r>
      <rPr>
        <sz val="11"/>
        <color rgb="FF333333"/>
        <rFont val="Aptos Narrow"/>
        <family val="2"/>
        <scheme val="minor"/>
      </rPr>
      <t>Pour les flux d’ordures et de matières recyclables résidentielles :</t>
    </r>
  </si>
  <si>
    <r>
      <rPr>
        <sz val="11"/>
        <color rgb="FF333333"/>
        <rFont val="Aptos Narrow"/>
        <family val="2"/>
        <scheme val="minor"/>
      </rPr>
      <t xml:space="preserve">   • Saisissez la population desservie par ce flux</t>
    </r>
  </si>
  <si>
    <r>
      <rPr>
        <sz val="11"/>
        <color rgb="FF333333"/>
        <rFont val="Aptos Narrow"/>
        <family val="2"/>
        <scheme val="minor"/>
      </rPr>
      <t>Elle peut différer de la population totale de la communauté.</t>
    </r>
  </si>
  <si>
    <r>
      <rPr>
        <sz val="11"/>
        <color rgb="FF333333"/>
        <rFont val="Aptos Narrow"/>
        <family val="2"/>
        <scheme val="minor"/>
      </rPr>
      <t xml:space="preserve">   • Saisissez le total des ordures / matières recyclables collectées (poids)</t>
    </r>
  </si>
  <si>
    <r>
      <rPr>
        <sz val="11"/>
        <color rgb="FF333333"/>
        <rFont val="Aptos Narrow"/>
        <family val="2"/>
        <scheme val="minor"/>
      </rPr>
      <t>Dans les unités que vous avez choisies, qui seront converties automatiquement en kg.</t>
    </r>
  </si>
  <si>
    <r>
      <rPr>
        <sz val="11"/>
        <color rgb="FF333333"/>
        <rFont val="Aptos Narrow"/>
        <family val="2"/>
        <scheme val="minor"/>
      </rPr>
      <t xml:space="preserve">   • Saisissez la ventilation du coût (collecte, transport, etc.)</t>
    </r>
  </si>
  <si>
    <r>
      <rPr>
        <sz val="11"/>
        <color rgb="FF333333"/>
        <rFont val="Aptos Narrow"/>
        <family val="2"/>
        <scheme val="minor"/>
      </rPr>
      <t>Utilisez la colonne des notes pour préciser ce qui est inclus.</t>
    </r>
  </si>
  <si>
    <r>
      <rPr>
        <sz val="11"/>
        <color rgb="FF333333"/>
        <rFont val="Aptos Narrow"/>
        <family val="2"/>
        <scheme val="minor"/>
      </rPr>
      <t xml:space="preserve">   • (facultatif) Saisissez le poids des SUP individuels</t>
    </r>
  </si>
  <si>
    <r>
      <rPr>
        <sz val="11"/>
        <color rgb="FF333333"/>
        <rFont val="Aptos Narrow"/>
        <family val="2"/>
        <scheme val="minor"/>
      </rPr>
      <t>Pour un ventilation détaillée du plastique par objet</t>
    </r>
  </si>
  <si>
    <r>
      <rPr>
        <sz val="11"/>
        <color rgb="FF333333"/>
        <rFont val="Aptos Narrow"/>
        <family val="2"/>
        <scheme val="minor"/>
      </rPr>
      <t xml:space="preserve">   ➜ Répétez pour l’année 1 (à gauche) et l’année 2 (à droite)</t>
    </r>
  </si>
  <si>
    <r>
      <rPr>
        <sz val="11"/>
        <color rgb="FF333333"/>
        <rFont val="Aptos Narrow"/>
        <family val="2"/>
        <scheme val="minor"/>
      </rPr>
      <t>Présentation côte à côte pour faciliter la comparaison</t>
    </r>
  </si>
  <si>
    <r>
      <rPr>
        <b/>
        <sz val="12"/>
        <color theme="0"/>
        <rFont val="Aptos Narrow"/>
        <family val="2"/>
        <scheme val="minor"/>
      </rPr>
      <t>ÉTAPE 3️⃣</t>
    </r>
  </si>
  <si>
    <r>
      <rPr>
        <b/>
        <sz val="11"/>
        <color theme="0"/>
        <rFont val="Aptos Narrow"/>
        <family val="2"/>
        <scheme val="minor"/>
      </rPr>
      <t>Saisissez les données dans l’onglet Commercial/Industriel</t>
    </r>
  </si>
  <si>
    <r>
      <rPr>
        <sz val="11"/>
        <color rgb="FF333333"/>
        <rFont val="Aptos Narrow"/>
        <family val="2"/>
        <scheme val="minor"/>
      </rPr>
      <t xml:space="preserve">Pour les flux d’ordures et de matières recyclables commerciales </t>
    </r>
    <r>
      <rPr>
        <b/>
        <sz val="11"/>
        <color rgb="FF333333"/>
        <rFont val="Aptos Narrow"/>
        <family val="2"/>
        <scheme val="minor"/>
      </rPr>
      <t>et</t>
    </r>
    <r>
      <rPr>
        <sz val="11"/>
        <color rgb="FF333333"/>
        <rFont val="Aptos Narrow"/>
        <family val="2"/>
        <scheme val="minor"/>
      </rPr>
      <t xml:space="preserve"> industrielles :</t>
    </r>
  </si>
  <si>
    <r>
      <rPr>
        <sz val="11"/>
        <color rgb="FF333333"/>
        <rFont val="Aptos Narrow"/>
        <family val="2"/>
        <scheme val="minor"/>
      </rPr>
      <t xml:space="preserve">   • Même structure que pour l’onglet Résidentiel</t>
    </r>
  </si>
  <si>
    <r>
      <rPr>
        <sz val="11"/>
        <color rgb="FF333333"/>
        <rFont val="Aptos Narrow"/>
        <family val="2"/>
        <scheme val="minor"/>
      </rPr>
      <t>Sections ordures + matières recyclables, année 1 et année 2 côte à côte</t>
    </r>
  </si>
  <si>
    <r>
      <rPr>
        <sz val="11"/>
        <color rgb="FF333333"/>
        <rFont val="Aptos Narrow"/>
        <family val="2"/>
        <scheme val="minor"/>
      </rPr>
      <t xml:space="preserve">   • Saisissez la population desservie, les poids, les coûts et les données sur les SUP</t>
    </r>
  </si>
  <si>
    <r>
      <rPr>
        <b/>
        <sz val="12"/>
        <color theme="0"/>
        <rFont val="Aptos Narrow"/>
        <family val="2"/>
        <scheme val="minor"/>
      </rPr>
      <t>ÉTAPE 4️⃣</t>
    </r>
  </si>
  <si>
    <r>
      <rPr>
        <b/>
        <sz val="11"/>
        <color theme="0"/>
        <rFont val="Aptos Narrow"/>
        <family val="2"/>
        <scheme val="minor"/>
      </rPr>
      <t>Saisissez les données dans l’onglet Eaux usées</t>
    </r>
  </si>
  <si>
    <r>
      <rPr>
        <sz val="11"/>
        <color rgb="FF333333"/>
        <rFont val="Aptos Narrow"/>
        <family val="2"/>
        <scheme val="minor"/>
      </rPr>
      <t>Pour les données issus des tamisages d’eaux usées :</t>
    </r>
  </si>
  <si>
    <r>
      <rPr>
        <sz val="11"/>
        <color rgb="FF333333"/>
        <rFont val="Aptos Narrow"/>
        <family val="2"/>
        <scheme val="minor"/>
      </rPr>
      <t xml:space="preserve">   • Saisissez la population desservie par le système d’eaux usées</t>
    </r>
  </si>
  <si>
    <r>
      <rPr>
        <sz val="11"/>
        <color rgb="FF333333"/>
        <rFont val="Aptos Narrow"/>
        <family val="2"/>
        <scheme val="minor"/>
      </rPr>
      <t xml:space="preserve">   • Saisissez le total des déchets de tamisage collectés</t>
    </r>
  </si>
  <si>
    <r>
      <rPr>
        <sz val="11"/>
        <color rgb="FF333333"/>
        <rFont val="Aptos Narrow"/>
        <family val="2"/>
        <scheme val="minor"/>
      </rPr>
      <t xml:space="preserve">   • Choisissez une méthode de saisie pour les SUP</t>
    </r>
  </si>
  <si>
    <r>
      <rPr>
        <sz val="11"/>
        <color rgb="FF333333"/>
        <rFont val="Aptos Narrow"/>
        <family val="2"/>
        <scheme val="minor"/>
      </rPr>
      <t>Méthode de COMPTAGE (nb d’objets x poids moyen) OU saisie directe du POIDS</t>
    </r>
  </si>
  <si>
    <r>
      <rPr>
        <sz val="11"/>
        <color rgb="FF333333"/>
        <rFont val="Aptos Narrow"/>
        <family val="2"/>
        <scheme val="minor"/>
      </rPr>
      <t xml:space="preserve">   • Saisissez la ventilation du coût</t>
    </r>
  </si>
  <si>
    <r>
      <rPr>
        <sz val="11"/>
        <color rgb="FF333333"/>
        <rFont val="Aptos Narrow"/>
        <family val="2"/>
        <scheme val="minor"/>
      </rPr>
      <t>Coûts d’équipement, de main d’œuvre, d’élimination</t>
    </r>
  </si>
  <si>
    <r>
      <rPr>
        <b/>
        <sz val="12"/>
        <color theme="0"/>
        <rFont val="Aptos Narrow"/>
        <family val="2"/>
        <scheme val="minor"/>
      </rPr>
      <t>ÉTAPE 5️⃣</t>
    </r>
  </si>
  <si>
    <r>
      <rPr>
        <b/>
        <sz val="11"/>
        <color theme="0"/>
        <rFont val="Aptos Narrow"/>
        <family val="2"/>
        <scheme val="minor"/>
      </rPr>
      <t>Affichez les résultats dans l’onglet Récapitulatif</t>
    </r>
  </si>
  <si>
    <r>
      <rPr>
        <sz val="11"/>
        <color rgb="FF333333"/>
        <rFont val="Aptos Narrow"/>
        <family val="2"/>
        <scheme val="minor"/>
      </rPr>
      <t>Toutes les données sont automatiquement agrégées ici :</t>
    </r>
  </si>
  <si>
    <r>
      <rPr>
        <sz val="11"/>
        <color rgb="FF333333"/>
        <rFont val="Aptos Narrow"/>
        <family val="2"/>
        <scheme val="minor"/>
      </rPr>
      <t xml:space="preserve">   • Tableau Poids des SUP par flux</t>
    </r>
  </si>
  <si>
    <r>
      <rPr>
        <sz val="11"/>
        <color rgb="FF333333"/>
        <rFont val="Aptos Narrow"/>
        <family val="2"/>
        <scheme val="minor"/>
      </rPr>
      <t>Montre chaque SUP sur l’ensemble des cinq flux avec les totaux et les valeurs par habitant</t>
    </r>
  </si>
  <si>
    <r>
      <rPr>
        <sz val="11"/>
        <color rgb="FF333333"/>
        <rFont val="Aptos Narrow"/>
        <family val="2"/>
        <scheme val="minor"/>
      </rPr>
      <t xml:space="preserve">   • Tableau Coût des SUP par flux</t>
    </r>
  </si>
  <si>
    <r>
      <rPr>
        <sz val="11"/>
        <color rgb="FF333333"/>
        <rFont val="Aptos Narrow"/>
        <family val="2"/>
        <scheme val="minor"/>
      </rPr>
      <t>Répartition des coûts basée sur le poids</t>
    </r>
  </si>
  <si>
    <r>
      <rPr>
        <sz val="11"/>
        <color rgb="FF333333"/>
        <rFont val="Aptos Narrow"/>
        <family val="2"/>
        <scheme val="minor"/>
      </rPr>
      <t xml:space="preserve">   • Comparaison annuelle</t>
    </r>
  </si>
  <si>
    <r>
      <rPr>
        <sz val="11"/>
        <color rgb="FF333333"/>
        <rFont val="Aptos Narrow"/>
        <family val="2"/>
        <scheme val="minor"/>
      </rPr>
      <t>Montre la variation, le pourcentage de variation et des flèches de tendance (↑↓→)</t>
    </r>
  </si>
  <si>
    <r>
      <rPr>
        <sz val="11"/>
        <color rgb="FF333333"/>
        <rFont val="Aptos Narrow"/>
        <family val="2"/>
        <scheme val="minor"/>
      </rPr>
      <t xml:space="preserve">   • Graphiques interactifs</t>
    </r>
  </si>
  <si>
    <r>
      <rPr>
        <sz val="11"/>
        <color rgb="FF333333"/>
        <rFont val="Aptos Narrow"/>
        <family val="2"/>
        <scheme val="minor"/>
      </rPr>
      <t>Permettent de visualiser la distribution du coût par type de SUP et par flux</t>
    </r>
  </si>
  <si>
    <r>
      <rPr>
        <b/>
        <sz val="12"/>
        <color theme="0"/>
        <rFont val="Aptos Narrow"/>
        <family val="2"/>
        <scheme val="minor"/>
      </rPr>
      <t>Références</t>
    </r>
  </si>
  <si>
    <r>
      <rPr>
        <b/>
        <sz val="11"/>
        <color theme="0"/>
        <rFont val="Aptos Narrow"/>
        <family val="2"/>
        <scheme val="minor"/>
      </rPr>
      <t>Onglet INFORMATIONS SUPPLÉMENTAIRES</t>
    </r>
  </si>
  <si>
    <r>
      <rPr>
        <sz val="11"/>
        <color rgb="FF333333"/>
        <rFont val="Aptos Narrow"/>
        <family val="2"/>
        <scheme val="minor"/>
      </rPr>
      <t>Utilisez cet onglet s’il vous manque des données :</t>
    </r>
  </si>
  <si>
    <r>
      <rPr>
        <sz val="11"/>
        <color rgb="FF333333"/>
        <rFont val="Aptos Narrow"/>
        <family val="2"/>
        <scheme val="minor"/>
      </rPr>
      <t xml:space="preserve">   • Coût médians ($/kg) de huit municipalités canadiennes</t>
    </r>
  </si>
  <si>
    <r>
      <rPr>
        <sz val="11"/>
        <color rgb="FF333333"/>
        <rFont val="Aptos Narrow"/>
        <family val="2"/>
        <scheme val="minor"/>
      </rPr>
      <t>Pour estimer les coûts lorsqu’ils ne sont pas connus</t>
    </r>
  </si>
  <si>
    <r>
      <rPr>
        <sz val="11"/>
        <color rgb="FF333333"/>
        <rFont val="Aptos Narrow"/>
        <family val="2"/>
        <scheme val="minor"/>
      </rPr>
      <t xml:space="preserve">   • Estimation de la proportion de plastique</t>
    </r>
  </si>
  <si>
    <r>
      <rPr>
        <sz val="11"/>
        <color rgb="FF333333"/>
        <rFont val="Aptos Narrow"/>
        <family val="2"/>
        <scheme val="minor"/>
      </rPr>
      <t>15 % des déchets sont généralement constitués de plastique.</t>
    </r>
  </si>
  <si>
    <r>
      <rPr>
        <sz val="11"/>
        <color rgb="FF333333"/>
        <rFont val="Aptos Narrow"/>
        <family val="2"/>
        <scheme val="minor"/>
      </rPr>
      <t xml:space="preserve">   • Estimations des SUP par habitant (kg/personne/an)</t>
    </r>
  </si>
  <si>
    <r>
      <rPr>
        <sz val="11"/>
        <color rgb="FF333333"/>
        <rFont val="Aptos Narrow"/>
        <family val="2"/>
        <scheme val="minor"/>
      </rPr>
      <t>Pour estimer le poids des SUP lorsque celui-ci est inconnu</t>
    </r>
  </si>
  <si>
    <r>
      <rPr>
        <sz val="11"/>
        <color rgb="FF333333"/>
        <rFont val="Aptos Narrow"/>
        <family val="2"/>
        <scheme val="minor"/>
      </rPr>
      <t xml:space="preserve">   ⚠️ Il s’agit d’estimations de référence uniquement; elles ne sont pas liées automatiquement.</t>
    </r>
  </si>
  <si>
    <r>
      <rPr>
        <sz val="11"/>
        <color rgb="FF333333"/>
        <rFont val="Aptos Narrow"/>
        <family val="2"/>
        <scheme val="minor"/>
      </rPr>
      <t>Copiez les valeurs manuellement si nécessaire.</t>
    </r>
  </si>
  <si>
    <r>
      <rPr>
        <b/>
        <sz val="13"/>
        <color rgb="FF333333"/>
        <rFont val="Aptos Narrow"/>
        <family val="2"/>
        <scheme val="minor"/>
      </rPr>
      <t>Fonctionnalités clés</t>
    </r>
  </si>
  <si>
    <r>
      <rPr>
        <b/>
        <sz val="11"/>
        <color rgb="FF333333"/>
        <rFont val="Aptos Narrow"/>
        <family val="2"/>
        <scheme val="minor"/>
      </rPr>
      <t>Fonctionnalité</t>
    </r>
  </si>
  <si>
    <r>
      <rPr>
        <b/>
        <sz val="11"/>
        <color rgb="FF333333"/>
        <rFont val="Aptos Narrow"/>
        <family val="2"/>
        <scheme val="minor"/>
      </rPr>
      <t>Description</t>
    </r>
  </si>
  <si>
    <r>
      <rPr>
        <sz val="11"/>
        <color rgb="FF333333"/>
        <rFont val="Aptos Narrow"/>
        <family val="2"/>
        <scheme val="minor"/>
      </rPr>
      <t>Agrégation de plusieurs flux</t>
    </r>
  </si>
  <si>
    <r>
      <rPr>
        <sz val="11"/>
        <color rgb="FF333333"/>
        <rFont val="Aptos Narrow"/>
        <family val="2"/>
        <scheme val="minor"/>
      </rPr>
      <t>Combinez les données des déchets résidentiels, commerciaux et des eaux usées dans une vue récapitulative unifiée.</t>
    </r>
  </si>
  <si>
    <r>
      <rPr>
        <sz val="11"/>
        <color rgb="FF333333"/>
        <rFont val="Aptos Narrow"/>
        <family val="2"/>
        <scheme val="minor"/>
      </rPr>
      <t>Unités flexibles</t>
    </r>
  </si>
  <si>
    <r>
      <rPr>
        <sz val="11"/>
        <color rgb="FF333333"/>
        <rFont val="Aptos Narrow"/>
        <family val="2"/>
        <scheme val="minor"/>
      </rPr>
      <t>Chaque flux de déchets peut utiliser différentes unités de poids (kg, tonnes, livres); la conversion en kg est automatique.</t>
    </r>
  </si>
  <si>
    <r>
      <rPr>
        <sz val="11"/>
        <color rgb="FF333333"/>
        <rFont val="Aptos Narrow"/>
        <family val="2"/>
        <scheme val="minor"/>
      </rPr>
      <t>SUP personnalisables</t>
    </r>
  </si>
  <si>
    <r>
      <rPr>
        <sz val="11"/>
        <color rgb="FF333333"/>
        <rFont val="Aptos Narrow"/>
        <family val="2"/>
        <scheme val="minor"/>
      </rPr>
      <t>Modifiez les 11 objets en SUP dans la section Unités et gouvernance pour suivre les plastiques pertinents à votre localité.</t>
    </r>
  </si>
  <si>
    <r>
      <rPr>
        <sz val="11"/>
        <color rgb="FF333333"/>
        <rFont val="Aptos Narrow"/>
        <family val="2"/>
        <scheme val="minor"/>
      </rPr>
      <t>Comparaison sur deux ans</t>
    </r>
  </si>
  <si>
    <r>
      <rPr>
        <sz val="11"/>
        <color rgb="FF333333"/>
        <rFont val="Aptos Narrow"/>
        <family val="2"/>
        <scheme val="minor"/>
      </rPr>
      <t>Suivez les variations d’une année sur l’autre grâce à l’analyse automatique des tendances et aux indicateurs visuels.</t>
    </r>
  </si>
  <si>
    <r>
      <rPr>
        <sz val="11"/>
        <color rgb="FF333333"/>
        <rFont val="Aptos Narrow"/>
        <family val="2"/>
        <scheme val="minor"/>
      </rPr>
      <t>Statistiques par habitant</t>
    </r>
  </si>
  <si>
    <r>
      <rPr>
        <sz val="11"/>
        <color rgb="FF333333"/>
        <rFont val="Aptos Narrow"/>
        <family val="2"/>
        <scheme val="minor"/>
      </rPr>
      <t>Calculs de poids et de coûts ajustés à la population à l’aide d’une base de population appropriée</t>
    </r>
  </si>
  <si>
    <r>
      <rPr>
        <sz val="11"/>
        <color rgb="FF333333"/>
        <rFont val="Aptos Narrow"/>
        <family val="2"/>
        <scheme val="minor"/>
      </rPr>
      <t>Répartition du coût</t>
    </r>
  </si>
  <si>
    <r>
      <rPr>
        <sz val="11"/>
        <color rgb="FF333333"/>
        <rFont val="Aptos Narrow"/>
        <family val="2"/>
        <scheme val="minor"/>
      </rPr>
      <t>Répartition automatique des coûts entre les différents types de SUP en fonction de leur poids relatif par rapport au flux total</t>
    </r>
  </si>
  <si>
    <r>
      <rPr>
        <sz val="11"/>
        <color rgb="FF333333"/>
        <rFont val="Aptos Narrow"/>
        <family val="2"/>
        <scheme val="minor"/>
      </rPr>
      <t>Colonne des notes</t>
    </r>
  </si>
  <si>
    <r>
      <rPr>
        <sz val="11"/>
        <color rgb="FF333333"/>
        <rFont val="Aptos Narrow"/>
        <family val="2"/>
        <scheme val="minor"/>
      </rPr>
      <t>Documentation des sources de données, des mises en garde et de la méthodologie pour chaque entrée dans l’outil</t>
    </r>
  </si>
  <si>
    <r>
      <rPr>
        <b/>
        <sz val="13"/>
        <color rgb="FF333333"/>
        <rFont val="Aptos Narrow"/>
        <family val="2"/>
        <scheme val="minor"/>
      </rPr>
      <t>Codage de couleurs</t>
    </r>
  </si>
  <si>
    <r>
      <rPr>
        <b/>
        <sz val="11"/>
        <color rgb="FF333333"/>
        <rFont val="Aptos Narrow"/>
        <family val="2"/>
        <scheme val="minor"/>
      </rPr>
      <t>Codage de couleurs</t>
    </r>
  </si>
  <si>
    <r>
      <rPr>
        <b/>
        <sz val="11"/>
        <color rgb="FF333333"/>
        <rFont val="Aptos Narrow"/>
        <family val="2"/>
        <scheme val="minor"/>
      </rPr>
      <t>Signification</t>
    </r>
  </si>
  <si>
    <r>
      <rPr>
        <b/>
        <sz val="11"/>
        <color theme="1"/>
        <rFont val="Aptos Narrow"/>
        <family val="2"/>
        <scheme val="minor"/>
      </rPr>
      <t>Action</t>
    </r>
  </si>
  <si>
    <r>
      <rPr>
        <sz val="11"/>
        <color rgb="FF333333"/>
        <rFont val="Aptos Narrow"/>
        <family val="2"/>
        <scheme val="minor"/>
      </rPr>
      <t>Jaune clair</t>
    </r>
  </si>
  <si>
    <r>
      <rPr>
        <sz val="11"/>
        <color rgb="FF333333"/>
        <rFont val="Aptos Narrow"/>
        <family val="2"/>
        <scheme val="minor"/>
      </rPr>
      <t>Donnée saisie par l’utilisateur</t>
    </r>
  </si>
  <si>
    <r>
      <rPr>
        <sz val="11"/>
        <color rgb="FF333333"/>
        <rFont val="Aptos Narrow"/>
        <family val="2"/>
        <scheme val="minor"/>
      </rPr>
      <t>Saisissez vos données ou vos notes ici.</t>
    </r>
  </si>
  <si>
    <r>
      <rPr>
        <sz val="11"/>
        <color rgb="FF333333"/>
        <rFont val="Aptos Narrow"/>
        <family val="2"/>
        <scheme val="minor"/>
      </rPr>
      <t>Bleu clair</t>
    </r>
  </si>
  <si>
    <r>
      <rPr>
        <sz val="11"/>
        <color rgb="FF333333"/>
        <rFont val="Aptos Narrow"/>
        <family val="2"/>
        <scheme val="minor"/>
      </rPr>
      <t>Calculé automatiquement</t>
    </r>
  </si>
  <si>
    <r>
      <rPr>
        <sz val="11"/>
        <color rgb="FF333333"/>
        <rFont val="Aptos Narrow"/>
        <family val="2"/>
        <scheme val="minor"/>
      </rPr>
      <t>Formules – ne pas modifier</t>
    </r>
  </si>
  <si>
    <r>
      <rPr>
        <sz val="11"/>
        <color rgb="FF333333"/>
        <rFont val="Aptos Narrow"/>
        <family val="2"/>
        <scheme val="minor"/>
      </rPr>
      <t>Gris clair</t>
    </r>
  </si>
  <si>
    <r>
      <rPr>
        <sz val="11"/>
        <color rgb="FF333333"/>
        <rFont val="Aptos Narrow"/>
        <family val="2"/>
        <scheme val="minor"/>
      </rPr>
      <t>Informations/explications</t>
    </r>
  </si>
  <si>
    <r>
      <rPr>
        <sz val="11"/>
        <color rgb="FF333333"/>
        <rFont val="Aptos Narrow"/>
        <family val="2"/>
        <scheme val="minor"/>
      </rPr>
      <t>Conseils préremplis – ne pas modifier</t>
    </r>
  </si>
  <si>
    <r>
      <rPr>
        <b/>
        <sz val="13"/>
        <color rgb="FF333333"/>
        <rFont val="Aptos Narrow"/>
        <family val="2"/>
        <scheme val="minor"/>
      </rPr>
      <t>Limites de la méthodologie</t>
    </r>
  </si>
  <si>
    <r>
      <rPr>
        <sz val="11"/>
        <color rgb="FF333333"/>
        <rFont val="Aptos Narrow"/>
        <family val="2"/>
        <scheme val="minor"/>
      </rPr>
      <t xml:space="preserve">Cet outil utilise une répartition des coûts </t>
    </r>
    <r>
      <rPr>
        <b/>
        <sz val="11"/>
        <color rgb="FF333333"/>
        <rFont val="Aptos Narrow"/>
        <family val="2"/>
        <scheme val="minor"/>
      </rPr>
      <t>basée sur le poids</t>
    </r>
    <r>
      <rPr>
        <sz val="11"/>
        <color rgb="FF333333"/>
        <rFont val="Aptos Narrow"/>
        <family val="2"/>
        <scheme val="minor"/>
      </rPr>
      <t xml:space="preserve"> pour chaque objet en SUP.</t>
    </r>
  </si>
  <si>
    <r>
      <rPr>
        <sz val="11"/>
        <color rgb="FF333333"/>
        <rFont val="Aptos Narrow"/>
        <family val="2"/>
        <scheme val="minor"/>
      </rPr>
      <t>Ce que cela signifie :</t>
    </r>
  </si>
  <si>
    <r>
      <rPr>
        <sz val="11"/>
        <color rgb="FF333333"/>
        <rFont val="Aptos Narrow"/>
        <family val="2"/>
        <scheme val="minor"/>
      </rPr>
      <t>• Le coût de chaque SUP est calculé en fonction de sa part du poids total des déchets</t>
    </r>
  </si>
  <si>
    <r>
      <rPr>
        <sz val="11"/>
        <color rgb="FF333333"/>
        <rFont val="Aptos Narrow"/>
        <family val="2"/>
        <scheme val="minor"/>
      </rPr>
      <t>• Formule : Coût du SUP = (Poids du SUP ÷ Poids total du flux) × Coût total du flux</t>
    </r>
  </si>
  <si>
    <r>
      <rPr>
        <sz val="11"/>
        <color rgb="FF333333"/>
        <rFont val="Aptos Narrow"/>
        <family val="2"/>
        <scheme val="minor"/>
      </rPr>
      <t>Limite – volume et poids :</t>
    </r>
  </si>
  <si>
    <r>
      <rPr>
        <sz val="11"/>
        <color rgb="FF333333"/>
        <rFont val="Aptos Narrow"/>
        <family val="2"/>
        <scheme val="minor"/>
      </rPr>
      <t xml:space="preserve">• Certains objets légers et volumineux (par exemple, les barquettes en polystyrène, les sacs en plastique) peuvent coûter </t>
    </r>
    <r>
      <rPr>
        <b/>
        <sz val="11"/>
        <color rgb="FF333333"/>
        <rFont val="Aptos Narrow"/>
        <family val="2"/>
        <scheme val="minor"/>
      </rPr>
      <t>plus cher</t>
    </r>
    <r>
      <rPr>
        <sz val="11"/>
        <color rgb="FF333333"/>
        <rFont val="Aptos Narrow"/>
        <family val="2"/>
        <scheme val="minor"/>
      </rPr>
      <t xml:space="preserve"> à gérer que leur poids ne le laisse supposer.</t>
    </r>
  </si>
  <si>
    <r>
      <rPr>
        <sz val="11"/>
        <color rgb="FF333333"/>
        <rFont val="Aptos Narrow"/>
        <family val="2"/>
        <scheme val="minor"/>
      </rPr>
      <t>• Ces objets occupent un espace important dans les camions/conteneurs, mais leur poids est faible, ce qui augmente la fréquence de collecte.</t>
    </r>
  </si>
  <si>
    <r>
      <rPr>
        <sz val="11"/>
        <color rgb="FF333333"/>
        <rFont val="Aptos Narrow"/>
        <family val="2"/>
        <scheme val="minor"/>
      </rPr>
      <t>• À l’inverse, les objets denses peuvent sembler plus coûteux au poids, mais leur traitement unitaire est moins onéreux.</t>
    </r>
  </si>
  <si>
    <r>
      <rPr>
        <sz val="11"/>
        <color rgb="FF333333"/>
        <rFont val="Aptos Narrow"/>
        <family val="2"/>
        <scheme val="minor"/>
      </rPr>
      <t>Recommandation :</t>
    </r>
  </si>
  <si>
    <r>
      <rPr>
        <sz val="11"/>
        <color rgb="FF333333"/>
        <rFont val="Aptos Narrow"/>
        <family val="2"/>
        <scheme val="minor"/>
      </rPr>
      <t>• Veuillez tenir compte de cette limitation lors de la présentation des résultats aux parties prenantes.</t>
    </r>
  </si>
  <si>
    <r>
      <rPr>
        <sz val="11"/>
        <color rgb="FF333333"/>
        <rFont val="Aptos Narrow"/>
        <family val="2"/>
        <scheme val="minor"/>
      </rPr>
      <t>• Complétez les données de poids par des estimations de volume pour les objets volumineux.</t>
    </r>
  </si>
  <si>
    <r>
      <rPr>
        <b/>
        <sz val="13"/>
        <color theme="1"/>
        <rFont val="Aptos Narrow"/>
        <family val="2"/>
        <scheme val="minor"/>
      </rPr>
      <t>Questions et commentaires</t>
    </r>
  </si>
  <si>
    <r>
      <rPr>
        <sz val="11"/>
        <color theme="1"/>
        <rFont val="Aptos Narrow"/>
        <family val="2"/>
        <scheme val="minor"/>
      </rPr>
      <t>Pour toute question ou commentaire, veuillez communiquer avec :</t>
    </r>
  </si>
  <si>
    <t>info@iisd.org</t>
  </si>
  <si>
    <t>© 2026 Institut international du développement durable</t>
  </si>
  <si>
    <t>Publié par l’Institut international du développement durable</t>
  </si>
  <si>
    <t>Cet outil est mis à disposition selon les termes de la licence internationale Creative Commons AttributionNonCommercial-ShareAlike 4.0.</t>
  </si>
  <si>
    <r>
      <rPr>
        <b/>
        <sz val="14"/>
        <color rgb="FFFFFFFF"/>
        <rFont val="Aptos Narrow"/>
        <family val="2"/>
        <scheme val="minor"/>
      </rPr>
      <t>Désignation des unités, de la gouvernance et d’autres données pour la saisie</t>
    </r>
  </si>
  <si>
    <r>
      <rPr>
        <i/>
        <sz val="11"/>
        <color theme="2" tint="-0.749992370372631"/>
        <rFont val="Aptos Narrow"/>
        <family val="2"/>
        <scheme val="minor"/>
      </rPr>
      <t>Cet onglet désigne les responsables pour chaque flux de déchets, définit les unités de saisie et oriente les responsables vers l’onglet de saisie de données approprié.</t>
    </r>
  </si>
  <si>
    <r>
      <rPr>
        <b/>
        <sz val="11"/>
        <color rgb="FF083266"/>
        <rFont val="Aptos Narrow"/>
        <family val="2"/>
        <scheme val="minor"/>
      </rPr>
      <t>💵 DEVISE GLOBALE (s’applique à l’ensemble de l’outil – sélectionnez CAD, USD, EUR ou GBP)</t>
    </r>
  </si>
  <si>
    <r>
      <rPr>
        <sz val="11"/>
        <color rgb="FF333333"/>
        <rFont val="Aptos Narrow"/>
        <scheme val="minor"/>
      </rPr>
      <t>Sélectionnez une devise :</t>
    </r>
  </si>
  <si>
    <r>
      <rPr>
        <sz val="11"/>
        <color rgb="FF333333"/>
        <rFont val="Aptos Narrow"/>
        <scheme val="minor"/>
      </rPr>
      <t>CAD</t>
    </r>
  </si>
  <si>
    <r>
      <rPr>
        <sz val="11"/>
        <color rgb="FF333333"/>
        <rFont val="Aptos Narrow"/>
        <family val="2"/>
        <scheme val="minor"/>
      </rPr>
      <t>← Sélectionnez dans le menu déroulant (CAD, USD, EUR, GBP)</t>
    </r>
  </si>
  <si>
    <r>
      <rPr>
        <b/>
        <sz val="11"/>
        <color rgb="FF083266"/>
        <rFont val="Aptos Narrow"/>
        <family val="2"/>
        <scheme val="minor"/>
      </rPr>
      <t>DONNÉES DÉMOGRAPHIQUES</t>
    </r>
  </si>
  <si>
    <r>
      <rPr>
        <sz val="11"/>
        <color rgb="FF333333"/>
        <rFont val="Aptos Narrow"/>
        <scheme val="minor"/>
      </rPr>
      <t>Population totale de la communauté</t>
    </r>
  </si>
  <si>
    <r>
      <rPr>
        <sz val="11"/>
        <color rgb="FF333333"/>
        <rFont val="Aptos Narrow"/>
        <scheme val="minor"/>
      </rPr>
      <t>personnes</t>
    </r>
  </si>
  <si>
    <r>
      <rPr>
        <b/>
        <sz val="10"/>
        <color theme="1"/>
        <rFont val="Aptos Narrow"/>
        <family val="2"/>
        <scheme val="minor"/>
      </rPr>
      <t xml:space="preserve">📌 IMPORTANT : </t>
    </r>
    <r>
      <rPr>
        <b/>
        <sz val="10"/>
        <color theme="1"/>
        <rFont val="Aptos Narrow"/>
        <family val="2"/>
        <scheme val="minor"/>
      </rPr>
      <t>Population desservie et population totale de la communauté</t>
    </r>
  </si>
  <si>
    <r>
      <rPr>
        <sz val="10"/>
        <color rgb="FF333333"/>
        <rFont val="Aptos Narrow"/>
        <family val="2"/>
        <scheme val="minor"/>
      </rPr>
      <t>• Population desservie : Saisissez les données dans chaque onglet ENTRÉE (Résidentiel, Commercial, Eaux usées) – utilisé pour le calcul des données par habitant spécifiques à chaque flux</t>
    </r>
  </si>
  <si>
    <r>
      <rPr>
        <sz val="10"/>
        <color rgb="FF333333"/>
        <rFont val="Aptos Narrow"/>
        <family val="2"/>
        <scheme val="minor"/>
      </rPr>
      <t>• Population totale de la communauté : Saisissez-la CI-DESSUS (B8) – utilisé UNIQUEMENT dans le récapitulatif pour calculer le total par habitant combiné pour tous les flux</t>
    </r>
  </si>
  <si>
    <r>
      <rPr>
        <b/>
        <sz val="11"/>
        <color rgb="FF083266"/>
        <rFont val="Aptos Narrow"/>
        <family val="2"/>
        <scheme val="minor"/>
      </rPr>
      <t>SÉLECTION DE L’ANNÉE</t>
    </r>
  </si>
  <si>
    <r>
      <rPr>
        <sz val="11"/>
        <color rgb="FF333333"/>
        <rFont val="Aptos Narrow"/>
        <scheme val="minor"/>
      </rPr>
      <t>Année 1</t>
    </r>
  </si>
  <si>
    <r>
      <rPr>
        <sz val="11"/>
        <color rgb="FF333333"/>
        <rFont val="Aptos Narrow"/>
        <scheme val="minor"/>
      </rPr>
      <t>← Saisissez la première année</t>
    </r>
  </si>
  <si>
    <r>
      <rPr>
        <sz val="11"/>
        <color rgb="FF333333"/>
        <rFont val="Aptos Narrow"/>
        <scheme val="minor"/>
      </rPr>
      <t>Année 2</t>
    </r>
  </si>
  <si>
    <r>
      <rPr>
        <sz val="11"/>
        <color rgb="FF333333"/>
        <rFont val="Aptos Narrow"/>
        <scheme val="minor"/>
      </rPr>
      <t>← Saisissez la deuxième année</t>
    </r>
  </si>
  <si>
    <r>
      <rPr>
        <b/>
        <sz val="11"/>
        <color rgb="FF083266"/>
        <rFont val="Aptos Narrow"/>
        <family val="2"/>
        <scheme val="minor"/>
      </rPr>
      <t>LISTE DES SUP (personnalisez les plastiques à usage unique suivis dans cet outil).</t>
    </r>
  </si>
  <si>
    <r>
      <rPr>
        <b/>
        <sz val="11"/>
        <color rgb="FF333333"/>
        <rFont val="Aptos Narrow"/>
        <family val="2"/>
        <scheme val="minor"/>
      </rPr>
      <t>N°</t>
    </r>
  </si>
  <si>
    <r>
      <rPr>
        <b/>
        <sz val="11"/>
        <color rgb="FF333333"/>
        <rFont val="Aptos Narrow"/>
        <family val="2"/>
        <scheme val="minor"/>
      </rPr>
      <t>Nom de l’objet en SUP</t>
    </r>
  </si>
  <si>
    <r>
      <rPr>
        <b/>
        <sz val="11"/>
        <color rgb="FF333333"/>
        <rFont val="Aptos Narrow"/>
        <family val="2"/>
        <scheme val="minor"/>
      </rPr>
      <t>← Modifiez les noms au besoin</t>
    </r>
  </si>
  <si>
    <r>
      <rPr>
        <sz val="11"/>
        <color rgb="FF333333"/>
        <rFont val="Aptos Narrow"/>
        <scheme val="minor"/>
      </rPr>
      <t>Gobelets pour boissons froides en plastique</t>
    </r>
  </si>
  <si>
    <r>
      <rPr>
        <sz val="11"/>
        <color rgb="FF333333"/>
        <rFont val="Aptos Narrow"/>
        <scheme val="minor"/>
      </rPr>
      <t>Couvercles de gobelet</t>
    </r>
  </si>
  <si>
    <r>
      <rPr>
        <sz val="11"/>
        <color rgb="FF333333"/>
        <rFont val="Aptos Narrow"/>
        <scheme val="minor"/>
      </rPr>
      <t>Dispositifs de vapotage</t>
    </r>
  </si>
  <si>
    <r>
      <rPr>
        <sz val="11"/>
        <color rgb="FF333333"/>
        <rFont val="Aptos Narrow"/>
        <scheme val="minor"/>
      </rPr>
      <t>Bouchons de bouteille</t>
    </r>
  </si>
  <si>
    <r>
      <rPr>
        <sz val="11"/>
        <color rgb="FF333333"/>
        <rFont val="Aptos Narrow"/>
        <scheme val="minor"/>
      </rPr>
      <t>Barquettes en polystyrène</t>
    </r>
  </si>
  <si>
    <r>
      <rPr>
        <sz val="11"/>
        <color rgb="FF333333"/>
        <rFont val="Aptos Narrow"/>
        <scheme val="minor"/>
      </rPr>
      <t>Applicateurs de tampons hygiéniques</t>
    </r>
  </si>
  <si>
    <r>
      <rPr>
        <sz val="11"/>
        <color rgb="FF333333"/>
        <rFont val="Aptos Narrow"/>
        <scheme val="minor"/>
      </rPr>
      <t>Autre SUP 1</t>
    </r>
  </si>
  <si>
    <r>
      <rPr>
        <sz val="11"/>
        <color rgb="FF333333"/>
        <rFont val="Aptos Narrow"/>
        <scheme val="minor"/>
      </rPr>
      <t>Autre SUP 2</t>
    </r>
  </si>
  <si>
    <r>
      <rPr>
        <sz val="11"/>
        <color rgb="FF333333"/>
        <rFont val="Aptos Narrow"/>
        <scheme val="minor"/>
      </rPr>
      <t>Autre SUP 3</t>
    </r>
  </si>
  <si>
    <r>
      <rPr>
        <i/>
        <sz val="11"/>
        <color rgb="FF666666"/>
        <rFont val="Aptos Narrow"/>
        <family val="2"/>
        <scheme val="minor"/>
      </rPr>
      <t>Modifiez les noms des SUP ci-dessus; les modifications mettront automatiquement à jour tous les onglets et le récapitulatif.</t>
    </r>
  </si>
  <si>
    <r>
      <rPr>
        <b/>
        <sz val="11"/>
        <color rgb="FF083266"/>
        <rFont val="Aptos Narrow"/>
        <family val="2"/>
        <scheme val="minor"/>
      </rPr>
      <t>ATTRIBUTION DES FLUX DE DÉCHETS – Autorités responsables et navigation pour la saisie des données</t>
    </r>
  </si>
  <si>
    <r>
      <rPr>
        <b/>
        <sz val="11"/>
        <color rgb="FF333333"/>
        <rFont val="Aptos Narrow"/>
        <family val="2"/>
        <scheme val="minor"/>
      </rPr>
      <t>Flux de déchets</t>
    </r>
  </si>
  <si>
    <r>
      <rPr>
        <b/>
        <sz val="11"/>
        <color rgb="FF333333"/>
        <rFont val="Aptos Narrow"/>
        <family val="2"/>
        <scheme val="minor"/>
      </rPr>
      <t>Autorité responsable</t>
    </r>
  </si>
  <si>
    <r>
      <rPr>
        <b/>
        <sz val="11"/>
        <color rgb="FF333333"/>
        <rFont val="Aptos Narrow"/>
        <family val="2"/>
        <scheme val="minor"/>
      </rPr>
      <t>Unité de poids</t>
    </r>
  </si>
  <si>
    <r>
      <rPr>
        <b/>
        <sz val="11"/>
        <color rgb="FF333333"/>
        <rFont val="Aptos Narrow"/>
        <family val="2"/>
        <scheme val="minor"/>
      </rPr>
      <t>Conversion en kg</t>
    </r>
  </si>
  <si>
    <r>
      <rPr>
        <b/>
        <sz val="11"/>
        <color rgb="FF333333"/>
        <rFont val="Aptos Narrow"/>
        <family val="2"/>
        <scheme val="minor"/>
      </rPr>
      <t>Onglet Saisie des données</t>
    </r>
  </si>
  <si>
    <r>
      <rPr>
        <sz val="11"/>
        <color rgb="FF333333"/>
        <rFont val="Aptos Narrow"/>
        <scheme val="minor"/>
      </rPr>
      <t>Résidentiels – Ordures</t>
    </r>
  </si>
  <si>
    <r>
      <rPr>
        <sz val="11"/>
        <color rgb="FF333333"/>
        <rFont val="Aptos Narrow"/>
        <scheme val="minor"/>
      </rPr>
      <t>kg</t>
    </r>
  </si>
  <si>
    <r>
      <rPr>
        <sz val="11"/>
        <color rgb="FF333333"/>
        <rFont val="Aptos Narrow"/>
        <scheme val="minor"/>
      </rPr>
      <t>Résidentiels</t>
    </r>
  </si>
  <si>
    <r>
      <rPr>
        <sz val="11"/>
        <color rgb="FF333333"/>
        <rFont val="Aptos Narrow"/>
        <scheme val="minor"/>
      </rPr>
      <t>Résidentiels – Matières recyclables</t>
    </r>
  </si>
  <si>
    <r>
      <rPr>
        <sz val="11"/>
        <color rgb="FF333333"/>
        <rFont val="Aptos Narrow"/>
        <scheme val="minor"/>
      </rPr>
      <t>Commerciaux/Industriels – Ordures</t>
    </r>
  </si>
  <si>
    <r>
      <rPr>
        <sz val="11"/>
        <color rgb="FF333333"/>
        <rFont val="Aptos Narrow"/>
        <scheme val="minor"/>
      </rPr>
      <t>Commerciaux/Industriels</t>
    </r>
  </si>
  <si>
    <r>
      <rPr>
        <sz val="11"/>
        <color rgb="FF333333"/>
        <rFont val="Aptos Narrow"/>
        <scheme val="minor"/>
      </rPr>
      <t>Commerciaux/Industriels – Matières recyclables</t>
    </r>
  </si>
  <si>
    <r>
      <rPr>
        <sz val="11"/>
        <color rgb="FF333333"/>
        <rFont val="Aptos Narrow"/>
        <scheme val="minor"/>
      </rPr>
      <t>Eaux usées</t>
    </r>
  </si>
  <si>
    <r>
      <rPr>
        <b/>
        <sz val="11"/>
        <color rgb="FF083266"/>
        <rFont val="Aptos Narrow"/>
        <family val="2"/>
        <scheme val="minor"/>
      </rPr>
      <t>COMMENT UTILISER CET ONGLET</t>
    </r>
  </si>
  <si>
    <r>
      <rPr>
        <sz val="12"/>
        <color rgb="FF333333"/>
        <rFont val="Aptos Narrow"/>
        <scheme val="minor"/>
      </rPr>
      <t>1️⃣</t>
    </r>
  </si>
  <si>
    <r>
      <rPr>
        <sz val="11"/>
        <color rgb="FF333333"/>
        <rFont val="Aptos Narrow"/>
        <scheme val="minor"/>
      </rPr>
      <t>Sélectionnez une DEVISE (B5)</t>
    </r>
  </si>
  <si>
    <r>
      <rPr>
        <sz val="11"/>
        <color rgb="FF333333"/>
        <rFont val="Aptos Narrow"/>
        <family val="2"/>
        <scheme val="minor"/>
      </rPr>
      <t>S’applique à TOUTES les saisies de données (CAD, USD, EUR, GBP)</t>
    </r>
  </si>
  <si>
    <r>
      <rPr>
        <sz val="12"/>
        <color rgb="FF333333"/>
        <rFont val="Aptos Narrow"/>
        <scheme val="minor"/>
      </rPr>
      <t>2️⃣</t>
    </r>
  </si>
  <si>
    <r>
      <rPr>
        <sz val="11"/>
        <color rgb="FF333333"/>
        <rFont val="Aptos Narrow"/>
        <scheme val="minor"/>
      </rPr>
      <t>Saisissez les ANNÉES (B14, B15)</t>
    </r>
  </si>
  <si>
    <r>
      <rPr>
        <sz val="11"/>
        <color rgb="FF333333"/>
        <rFont val="Aptos Narrow"/>
        <family val="2"/>
        <scheme val="minor"/>
      </rPr>
      <t>Définit l’année 1 et l’année 2 pour tous les onglets</t>
    </r>
  </si>
  <si>
    <r>
      <rPr>
        <sz val="12"/>
        <color rgb="FF333333"/>
        <rFont val="Aptos Narrow"/>
        <scheme val="minor"/>
      </rPr>
      <t>3️⃣</t>
    </r>
  </si>
  <si>
    <r>
      <rPr>
        <sz val="11"/>
        <color rgb="FF333333"/>
        <rFont val="Aptos Narrow"/>
        <scheme val="minor"/>
      </rPr>
      <t>Personnalisez la LISTE DES SUP (B19:B29)</t>
    </r>
  </si>
  <si>
    <r>
      <rPr>
        <sz val="11"/>
        <color rgb="FF333333"/>
        <rFont val="Aptos Narrow"/>
        <family val="2"/>
        <scheme val="minor"/>
      </rPr>
      <t>Modifiez les noms des SUP; met à jour tous les onglets</t>
    </r>
  </si>
  <si>
    <r>
      <rPr>
        <sz val="12"/>
        <color rgb="FF333333"/>
        <rFont val="Aptos Narrow"/>
        <scheme val="minor"/>
      </rPr>
      <t>4️⃣</t>
    </r>
  </si>
  <si>
    <r>
      <rPr>
        <sz val="11"/>
        <color rgb="FF333333"/>
        <rFont val="Aptos Narrow"/>
        <scheme val="minor"/>
      </rPr>
      <t>Saisissez la POPULATION (B8)</t>
    </r>
  </si>
  <si>
    <r>
      <rPr>
        <sz val="11"/>
        <color rgb="FF333333"/>
        <rFont val="Aptos Narrow"/>
        <family val="2"/>
        <scheme val="minor"/>
      </rPr>
      <t>Pour les calculs récapitulatifs par habitant</t>
    </r>
  </si>
  <si>
    <r>
      <rPr>
        <sz val="12"/>
        <color rgb="FF333333"/>
        <rFont val="Aptos Narrow"/>
        <scheme val="minor"/>
      </rPr>
      <t>5️⃣</t>
    </r>
  </si>
  <si>
    <r>
      <rPr>
        <sz val="11"/>
        <color rgb="FF333333"/>
        <rFont val="Aptos Narrow"/>
        <scheme val="minor"/>
      </rPr>
      <t>Saisissez l’AUTORITÉ RESPONSABLE</t>
    </r>
  </si>
  <si>
    <r>
      <rPr>
        <sz val="11"/>
        <color rgb="FF333333"/>
        <rFont val="Aptos Narrow"/>
        <family val="2"/>
        <scheme val="minor"/>
      </rPr>
      <t>Service fournissant les données</t>
    </r>
  </si>
  <si>
    <r>
      <rPr>
        <sz val="12"/>
        <color rgb="FF333333"/>
        <rFont val="Aptos Narrow"/>
        <scheme val="minor"/>
      </rPr>
      <t>6️⃣</t>
    </r>
  </si>
  <si>
    <r>
      <rPr>
        <sz val="11"/>
        <color rgb="FF333333"/>
        <rFont val="Aptos Narrow"/>
        <scheme val="minor"/>
      </rPr>
      <t>Sélectionnez l’UNITÉ DE POIDS par flux</t>
    </r>
  </si>
  <si>
    <r>
      <rPr>
        <sz val="11"/>
        <color rgb="FF333333"/>
        <rFont val="Aptos Narrow"/>
        <family val="2"/>
        <scheme val="minor"/>
      </rPr>
      <t>Chaque flux peut utiliser une unité différente.</t>
    </r>
  </si>
  <si>
    <r>
      <rPr>
        <b/>
        <sz val="11"/>
        <color rgb="FF333333"/>
        <rFont val="Aptos Narrow"/>
        <scheme val="minor"/>
      </rPr>
      <t>7️⃣</t>
    </r>
  </si>
  <si>
    <r>
      <rPr>
        <sz val="11"/>
        <rFont val="Aptos Narrow"/>
        <family val="2"/>
        <scheme val="minor"/>
      </rPr>
      <t>Allez que l’ONGLET attribué pour saisir les données.</t>
    </r>
  </si>
  <si>
    <r>
      <rPr>
        <sz val="11"/>
        <color rgb="FF333333"/>
        <rFont val="Aptos Narrow"/>
        <family val="2"/>
        <scheme val="minor"/>
      </rPr>
      <t>Affichez la colonne des onglets de saisie des données.</t>
    </r>
  </si>
  <si>
    <r>
      <rPr>
        <b/>
        <sz val="11"/>
        <color rgb="FF083266"/>
        <rFont val="Aptos Narrow"/>
        <family val="2"/>
        <scheme val="minor"/>
      </rPr>
      <t>LÉGENDE DES COULEURS</t>
    </r>
  </si>
  <si>
    <r>
      <rPr>
        <sz val="11"/>
        <color rgb="FF333333"/>
        <rFont val="Aptos Narrow"/>
        <family val="2"/>
        <scheme val="minor"/>
      </rPr>
      <t>Saisie par l’utilisateur – Saisissez vos données ou vos notes ici.</t>
    </r>
  </si>
  <si>
    <r>
      <rPr>
        <sz val="11"/>
        <color rgb="FF333333"/>
        <rFont val="Aptos Narrow"/>
        <family val="2"/>
        <scheme val="minor"/>
      </rPr>
      <t>Calculé automatiquement – Formules, ne pas modifier</t>
    </r>
  </si>
  <si>
    <r>
      <rPr>
        <sz val="11"/>
        <color rgb="FF333333"/>
        <rFont val="Aptos Narrow"/>
        <family val="2"/>
        <scheme val="minor"/>
      </rPr>
      <t>Informations/Explications – Conseils préremplis, ne pas modifier</t>
    </r>
  </si>
  <si>
    <t>DONNÉES SUR LES DÉCHETS RÉSIDENTIELS - ANNÉE 2010</t>
  </si>
  <si>
    <t>DONNÉES SUR LES DÉCHETS RÉSIDENTIELS - ANNÉE 2026</t>
  </si>
  <si>
    <r>
      <rPr>
        <i/>
        <sz val="10"/>
        <color theme="2" tint="-0.749992370372631"/>
        <rFont val="Aptos Narrow"/>
        <family val="2"/>
        <scheme val="minor"/>
      </rPr>
      <t>Cet onglet recueille les données relatives aux ordures et aux matières recyclables résidentielles, notamment les poids, les coûts et la ventilation des SUP.</t>
    </r>
  </si>
  <si>
    <r>
      <rPr>
        <b/>
        <sz val="12"/>
        <color theme="0"/>
        <rFont val="Aptos Narrow"/>
        <family val="2"/>
        <scheme val="minor"/>
      </rPr>
      <t>🗑️ ORDURES</t>
    </r>
  </si>
  <si>
    <r>
      <rPr>
        <b/>
        <sz val="11"/>
        <color rgb="FF333333"/>
        <rFont val="Aptos Narrow"/>
        <family val="2"/>
        <scheme val="minor"/>
      </rPr>
      <t xml:space="preserve">SECTION 1 : </t>
    </r>
    <r>
      <rPr>
        <b/>
        <sz val="11"/>
        <color rgb="FF333333"/>
        <rFont val="Aptos Narrow"/>
        <family val="2"/>
        <scheme val="minor"/>
      </rPr>
      <t>DONNÉES DE BASE</t>
    </r>
  </si>
  <si>
    <r>
      <rPr>
        <b/>
        <sz val="11"/>
        <color rgb="FF333333"/>
        <rFont val="Aptos Narrow"/>
        <family val="2"/>
        <scheme val="minor"/>
      </rPr>
      <t>Valeur</t>
    </r>
  </si>
  <si>
    <r>
      <rPr>
        <b/>
        <sz val="11"/>
        <color rgb="FF333333"/>
        <rFont val="Aptos Narrow"/>
        <family val="2"/>
        <scheme val="minor"/>
      </rPr>
      <t>Unité</t>
    </r>
  </si>
  <si>
    <r>
      <rPr>
        <b/>
        <sz val="11"/>
        <color rgb="FF333333"/>
        <rFont val="Aptos Narrow"/>
        <family val="2"/>
        <scheme val="minor"/>
      </rPr>
      <t>Normalisé (kg)</t>
    </r>
  </si>
  <si>
    <r>
      <rPr>
        <b/>
        <sz val="11"/>
        <color rgb="FF333333"/>
        <rFont val="Aptos Narrow"/>
        <family val="2"/>
        <scheme val="minor"/>
      </rPr>
      <t>Info</t>
    </r>
  </si>
  <si>
    <t>Population desservie par la collecte des ordures</t>
  </si>
  <si>
    <t>personnes</t>
  </si>
  <si>
    <t>Pour les calculs par habitant</t>
  </si>
  <si>
    <t>Total des ordures collectées</t>
  </si>
  <si>
    <t>Saisissez le poids dans votre unité.</t>
  </si>
  <si>
    <t>% de plastique du flux d’ordures</t>
  </si>
  <si>
    <t>%</t>
  </si>
  <si>
    <t>Valeur par défaut de 15 % – ajuster si le % est connu</t>
  </si>
  <si>
    <t>Poids de plastique calculé</t>
  </si>
  <si>
    <r>
      <rPr>
        <sz val="11"/>
        <color rgb="FF333333"/>
        <rFont val="Aptos Narrow"/>
        <family val="2"/>
        <scheme val="minor"/>
      </rPr>
      <t>kg</t>
    </r>
  </si>
  <si>
    <t>Automatique : Total × % de plastique</t>
  </si>
  <si>
    <t>Coût du plastique calculé</t>
  </si>
  <si>
    <t>Automatique : Coût total × % de plastique</t>
  </si>
  <si>
    <r>
      <rPr>
        <b/>
        <sz val="11"/>
        <color rgb="FF333333"/>
        <rFont val="Aptos Narrow"/>
        <family val="2"/>
        <scheme val="minor"/>
      </rPr>
      <t xml:space="preserve">SECTION 2 : </t>
    </r>
    <r>
      <rPr>
        <b/>
        <sz val="11"/>
        <color rgb="FF333333"/>
        <rFont val="Aptos Narrow"/>
        <family val="2"/>
        <scheme val="minor"/>
      </rPr>
      <t>POIDS DES SUP INDIVIDUELS</t>
    </r>
  </si>
  <si>
    <r>
      <rPr>
        <b/>
        <sz val="11"/>
        <color rgb="FF333333"/>
        <rFont val="Aptos Narrow"/>
        <family val="2"/>
        <scheme val="minor"/>
      </rPr>
      <t>Objet en SUP</t>
    </r>
  </si>
  <si>
    <r>
      <rPr>
        <b/>
        <sz val="11"/>
        <color rgb="FF333333"/>
        <rFont val="Aptos Narrow"/>
        <family val="2"/>
        <scheme val="minor"/>
      </rPr>
      <t>Poids</t>
    </r>
  </si>
  <si>
    <r>
      <rPr>
        <b/>
        <sz val="11"/>
        <color rgb="FF333333"/>
        <rFont val="Aptos Narrow"/>
        <family val="2"/>
        <scheme val="minor"/>
      </rPr>
      <t>Vos notes</t>
    </r>
  </si>
  <si>
    <r>
      <rPr>
        <b/>
        <sz val="11"/>
        <color rgb="FF333333"/>
        <rFont val="Aptos Narrow"/>
        <family val="2"/>
        <scheme val="minor"/>
      </rPr>
      <t>POIDS TOTAL DES SUP</t>
    </r>
  </si>
  <si>
    <r>
      <rPr>
        <b/>
        <sz val="11"/>
        <color rgb="FF333333"/>
        <rFont val="Aptos Narrow"/>
        <family val="2"/>
        <scheme val="minor"/>
      </rPr>
      <t>kg</t>
    </r>
  </si>
  <si>
    <r>
      <rPr>
        <b/>
        <sz val="11"/>
        <color rgb="FF333333"/>
        <rFont val="Aptos Narrow"/>
        <family val="2"/>
        <scheme val="minor"/>
      </rPr>
      <t>Coût = Poids des SUP ÷ Total des ordures × Coût total</t>
    </r>
  </si>
  <si>
    <r>
      <rPr>
        <b/>
        <sz val="11"/>
        <color rgb="FF333333"/>
        <rFont val="Aptos Narrow"/>
        <family val="2"/>
        <scheme val="minor"/>
      </rPr>
      <t xml:space="preserve">SECTION 3 : </t>
    </r>
    <r>
      <rPr>
        <b/>
        <sz val="11"/>
        <color rgb="FF333333"/>
        <rFont val="Aptos Narrow"/>
        <family val="2"/>
        <scheme val="minor"/>
      </rPr>
      <t>VENTILATION DU COÛT</t>
    </r>
  </si>
  <si>
    <r>
      <rPr>
        <b/>
        <sz val="11"/>
        <color rgb="FF333333"/>
        <rFont val="Aptos Narrow"/>
        <family val="2"/>
        <scheme val="minor"/>
      </rPr>
      <t>Catégorie de coût</t>
    </r>
  </si>
  <si>
    <r>
      <rPr>
        <b/>
        <sz val="11"/>
        <color rgb="FF333333"/>
        <rFont val="Aptos Narrow"/>
        <family val="2"/>
        <scheme val="minor"/>
      </rPr>
      <t>Montant</t>
    </r>
  </si>
  <si>
    <r>
      <rPr>
        <b/>
        <sz val="11"/>
        <color rgb="FF333333"/>
        <rFont val="Aptos Narrow"/>
        <family val="2"/>
        <scheme val="minor"/>
      </rPr>
      <t>Devise</t>
    </r>
  </si>
  <si>
    <r>
      <rPr>
        <b/>
        <sz val="11"/>
        <color rgb="FF333333"/>
        <rFont val="Aptos Narrow"/>
        <family val="2"/>
        <scheme val="minor"/>
      </rPr>
      <t>% du total</t>
    </r>
  </si>
  <si>
    <r>
      <rPr>
        <b/>
        <sz val="11"/>
        <color rgb="FF333333"/>
        <rFont val="Aptos Narrow"/>
        <family val="2"/>
        <scheme val="minor"/>
      </rPr>
      <t>Vos notes (décrivez ce qui est inclus)</t>
    </r>
  </si>
  <si>
    <t>Collecte</t>
  </si>
  <si>
    <t xml:space="preserve">. </t>
  </si>
  <si>
    <t>Par ex., travail de collecte en porte-à-porte, équipement</t>
  </si>
  <si>
    <t>Transport</t>
  </si>
  <si>
    <t>Par ex., transfert à la station, vers la décharge</t>
  </si>
  <si>
    <t>Traitement/Élimination</t>
  </si>
  <si>
    <t>Par ex., frais de déversement en décharge</t>
  </si>
  <si>
    <t>Autre coût 1</t>
  </si>
  <si>
    <t>Décrivez si utilisé</t>
  </si>
  <si>
    <t>Autre coût 2</t>
  </si>
  <si>
    <t>Autre coût 3</t>
  </si>
  <si>
    <r>
      <rPr>
        <b/>
        <sz val="11"/>
        <color rgb="FF333333"/>
        <rFont val="Aptos Narrow"/>
        <family val="2"/>
        <scheme val="minor"/>
      </rPr>
      <t>COÛT TOTAL DES ORDURES</t>
    </r>
  </si>
  <si>
    <r>
      <rPr>
        <b/>
        <sz val="11"/>
        <color rgb="FF333333"/>
        <rFont val="Aptos Narrow"/>
        <family val="2"/>
        <scheme val="minor"/>
      </rPr>
      <t xml:space="preserve">SECTION 4 : </t>
    </r>
    <r>
      <rPr>
        <b/>
        <sz val="11"/>
        <color rgb="FF333333"/>
        <rFont val="Aptos Narrow"/>
        <family val="2"/>
        <scheme val="minor"/>
      </rPr>
      <t>STATISTIQUES PAR HABITANT (en utilisant la population desservie ci-dessus)</t>
    </r>
  </si>
  <si>
    <r>
      <rPr>
        <b/>
        <sz val="11"/>
        <color rgb="FF333333"/>
        <rFont val="Aptos Narrow"/>
        <family val="2"/>
        <scheme val="minor"/>
      </rPr>
      <t>Statistique</t>
    </r>
  </si>
  <si>
    <r>
      <rPr>
        <b/>
        <sz val="11"/>
        <color rgb="FF333333"/>
        <rFont val="Aptos Narrow"/>
        <family val="2"/>
        <scheme val="minor"/>
      </rPr>
      <t>Calcul</t>
    </r>
  </si>
  <si>
    <t>Poids du plastique par habitant</t>
  </si>
  <si>
    <r>
      <rPr>
        <sz val="11"/>
        <color rgb="FF333333"/>
        <rFont val="Aptos Narrow"/>
        <family val="2"/>
        <scheme val="minor"/>
      </rPr>
      <t>kg/personne</t>
    </r>
  </si>
  <si>
    <t>Poids du plastique normalisé ÷ Population desservie</t>
  </si>
  <si>
    <t>Coût des ordures par habitant</t>
  </si>
  <si>
    <t>Coût total ÷ Population desservie</t>
  </si>
  <si>
    <t>Coût du plastique par habitant</t>
  </si>
  <si>
    <t>Coût du plastique ÷ Population desservie</t>
  </si>
  <si>
    <r>
      <rPr>
        <b/>
        <sz val="12"/>
        <color rgb="FFFFFFFF"/>
        <rFont val="Aptos Narrow"/>
        <family val="2"/>
        <scheme val="minor"/>
      </rPr>
      <t>♻️ RECYCLAGE</t>
    </r>
  </si>
  <si>
    <t>Population desservie par la collecte de matières recyclables</t>
  </si>
  <si>
    <t>Peut différer de la collecte des ordures</t>
  </si>
  <si>
    <t>Total des matières recyclables collectées</t>
  </si>
  <si>
    <t>% de plastique du flux de recyclage</t>
  </si>
  <si>
    <r>
      <rPr>
        <b/>
        <sz val="11"/>
        <color rgb="FF333333"/>
        <rFont val="Aptos Narrow"/>
        <family val="2"/>
        <scheme val="minor"/>
      </rPr>
      <t>Coût = Poids des SUP ÷ Total des matières recyclables × Coût total</t>
    </r>
  </si>
  <si>
    <t>Par ex., vers le centre de recyclage ou de traitement</t>
  </si>
  <si>
    <t>Traitement dans le centre</t>
  </si>
  <si>
    <t>Par ex., tri, mise en balles</t>
  </si>
  <si>
    <t>Élimination des résidus</t>
  </si>
  <si>
    <t>Par ex., contamination non recyclable</t>
  </si>
  <si>
    <r>
      <rPr>
        <b/>
        <sz val="11"/>
        <color rgb="FF333333"/>
        <rFont val="Aptos Narrow"/>
        <family val="2"/>
        <scheme val="minor"/>
      </rPr>
      <t>COÛT TOTAL DU RECYCLAGE</t>
    </r>
  </si>
  <si>
    <t>Coût du recyclage par habitant</t>
  </si>
  <si>
    <r>
      <rPr>
        <b/>
        <sz val="11"/>
        <color theme="1"/>
        <rFont val="Aptos Narrow"/>
        <family val="2"/>
        <scheme val="minor"/>
      </rPr>
      <t>LÉGENDE DES COULEURS</t>
    </r>
  </si>
  <si>
    <t>Jaune clair</t>
  </si>
  <si>
    <r>
      <rPr>
        <sz val="11"/>
        <color theme="1"/>
        <rFont val="Aptos Narrow"/>
        <family val="2"/>
        <scheme val="minor"/>
      </rPr>
      <t>Saisie par l’utilisateur – Saisissez vos données ici.</t>
    </r>
  </si>
  <si>
    <t>Bleu clair</t>
  </si>
  <si>
    <r>
      <rPr>
        <sz val="11"/>
        <color theme="1"/>
        <rFont val="Aptos Narrow"/>
        <family val="2"/>
        <scheme val="minor"/>
      </rPr>
      <t>Calculé automatiquement – Formules, ne pas modifier</t>
    </r>
  </si>
  <si>
    <t>Gris clair</t>
  </si>
  <si>
    <r>
      <rPr>
        <sz val="11"/>
        <color theme="1"/>
        <rFont val="Aptos Narrow"/>
        <family val="2"/>
        <scheme val="minor"/>
      </rPr>
      <t>Informations/Explications – Conseils préremplis</t>
    </r>
  </si>
  <si>
    <r>
      <rPr>
        <b/>
        <sz val="12"/>
        <color theme="0"/>
        <rFont val="Aptos Narrow"/>
        <family val="2"/>
        <scheme val="minor"/>
      </rPr>
      <t>GRAPHIQUES</t>
    </r>
  </si>
  <si>
    <t>Poids des SUP : Ordures vs Recyclage - Année 2010 (kg)</t>
  </si>
  <si>
    <t>Coût des SUP : Ordures vs Recyclage - Année 2010 (CAD)</t>
  </si>
  <si>
    <t>Poids des SUP : Ordures vs Recyclage - Année 2026 (kg)</t>
  </si>
  <si>
    <t>Coût des SUP : Ordures vs Recyclage - Année 2026 (CAD)</t>
  </si>
  <si>
    <r>
      <rPr>
        <b/>
        <sz val="14"/>
        <color rgb="FFFFFFFF"/>
        <rFont val="Aptos Narrow"/>
        <family val="2"/>
        <scheme val="minor"/>
      </rPr>
      <t>Données sur les déchets commerciaux/industriels – Année 2025</t>
    </r>
  </si>
  <si>
    <r>
      <rPr>
        <b/>
        <sz val="14"/>
        <color rgb="FFFFFFFF"/>
        <rFont val="Aptos Narrow"/>
        <family val="2"/>
      </rPr>
      <t>Données sur les déchets commerciaux/industriels – Année 2026</t>
    </r>
  </si>
  <si>
    <r>
      <rPr>
        <i/>
        <sz val="10"/>
        <color rgb="FF333333"/>
        <rFont val="Aptos Narrow"/>
        <family val="2"/>
        <scheme val="minor"/>
      </rPr>
      <t>Cet onglet recueille les données relatives aux ordures et aux matières recyclables commerciales et industrielles, notamment les poids, les coûts et la ventilation des SUP.</t>
    </r>
  </si>
  <si>
    <r>
      <rPr>
        <b/>
        <sz val="12"/>
        <color theme="0"/>
        <rFont val="Aptos Narrow"/>
        <family val="2"/>
      </rPr>
      <t>🗑️ ORDURES</t>
    </r>
  </si>
  <si>
    <r>
      <rPr>
        <b/>
        <sz val="11"/>
        <color rgb="FF333333"/>
        <rFont val="Aptos Narrow"/>
        <family val="2"/>
      </rPr>
      <t xml:space="preserve">SECTION 1 : </t>
    </r>
    <r>
      <rPr>
        <b/>
        <sz val="11"/>
        <color rgb="FF333333"/>
        <rFont val="Aptos Narrow"/>
        <family val="2"/>
      </rPr>
      <t>DONNÉES DE BASE</t>
    </r>
  </si>
  <si>
    <r>
      <rPr>
        <b/>
        <sz val="11"/>
        <color rgb="FF333333"/>
        <rFont val="Aptos Narrow"/>
        <family val="2"/>
      </rPr>
      <t>Description</t>
    </r>
  </si>
  <si>
    <r>
      <rPr>
        <b/>
        <sz val="11"/>
        <color rgb="FF333333"/>
        <rFont val="Aptos Narrow"/>
        <family val="2"/>
      </rPr>
      <t>Valeur</t>
    </r>
  </si>
  <si>
    <r>
      <rPr>
        <b/>
        <sz val="11"/>
        <color rgb="FF333333"/>
        <rFont val="Aptos Narrow"/>
        <family val="2"/>
      </rPr>
      <t>Unité</t>
    </r>
  </si>
  <si>
    <r>
      <rPr>
        <b/>
        <sz val="11"/>
        <color rgb="FF333333"/>
        <rFont val="Aptos Narrow"/>
        <family val="2"/>
      </rPr>
      <t>Normalisé (kg)</t>
    </r>
  </si>
  <si>
    <r>
      <rPr>
        <b/>
        <sz val="11"/>
        <color rgb="FF333333"/>
        <rFont val="Aptos Narrow"/>
        <family val="2"/>
      </rPr>
      <t>Info</t>
    </r>
  </si>
  <si>
    <r>
      <rPr>
        <sz val="11"/>
        <color rgb="FF333333"/>
        <rFont val="Aptos Narrow"/>
        <family val="2"/>
      </rPr>
      <t>Population desservie par la collecte commerciale/industrielle</t>
    </r>
  </si>
  <si>
    <r>
      <rPr>
        <sz val="11"/>
        <color rgb="FF333333"/>
        <rFont val="Aptos Narrow"/>
        <family val="2"/>
      </rPr>
      <t>personnes</t>
    </r>
  </si>
  <si>
    <r>
      <rPr>
        <sz val="11"/>
        <color rgb="FF333333"/>
        <rFont val="Aptos Narrow"/>
        <family val="2"/>
      </rPr>
      <t>Pour les calculs par habitant</t>
    </r>
  </si>
  <si>
    <r>
      <rPr>
        <sz val="11"/>
        <color rgb="FF333333"/>
        <rFont val="Aptos Narrow"/>
      </rPr>
      <t>personnes</t>
    </r>
  </si>
  <si>
    <r>
      <rPr>
        <sz val="11"/>
        <color rgb="FF333333"/>
        <rFont val="Aptos Narrow"/>
        <family val="2"/>
      </rPr>
      <t>Total des ordures commerciales/industrielles collectées</t>
    </r>
  </si>
  <si>
    <r>
      <rPr>
        <sz val="11"/>
        <color rgb="FF333333"/>
        <rFont val="Aptos Narrow"/>
      </rPr>
      <t>Saisissez le poids dans votre unité.</t>
    </r>
  </si>
  <si>
    <r>
      <rPr>
        <sz val="11"/>
        <color rgb="FF333333"/>
        <rFont val="Aptos Narrow"/>
        <family val="2"/>
      </rPr>
      <t>% de plastique du flux d’ordures</t>
    </r>
  </si>
  <si>
    <r>
      <rPr>
        <sz val="11"/>
        <color rgb="FF333333"/>
        <rFont val="Aptos Narrow"/>
      </rPr>
      <t>%</t>
    </r>
  </si>
  <si>
    <r>
      <rPr>
        <sz val="11"/>
        <color rgb="FF333333"/>
        <rFont val="Aptos Narrow"/>
      </rPr>
      <t>Valeur par défaut de 15 % – ajuster si le % est connu</t>
    </r>
  </si>
  <si>
    <r>
      <rPr>
        <sz val="11"/>
        <color rgb="FF333333"/>
        <rFont val="Aptos Narrow"/>
        <family val="2"/>
      </rPr>
      <t>Poids de plastique calculé</t>
    </r>
  </si>
  <si>
    <r>
      <rPr>
        <sz val="11"/>
        <color rgb="FF333333"/>
        <rFont val="Aptos Narrow"/>
        <family val="2"/>
      </rPr>
      <t>kg</t>
    </r>
  </si>
  <si>
    <r>
      <rPr>
        <sz val="11"/>
        <color rgb="FF333333"/>
        <rFont val="Aptos Narrow"/>
      </rPr>
      <t>Automatique : Total × % de plastique</t>
    </r>
  </si>
  <si>
    <r>
      <rPr>
        <sz val="11"/>
        <color rgb="FF333333"/>
        <rFont val="Aptos Narrow"/>
      </rPr>
      <t>Coût du plastique calculé</t>
    </r>
  </si>
  <si>
    <r>
      <rPr>
        <sz val="11"/>
        <color rgb="FF333333"/>
        <rFont val="Aptos Narrow"/>
      </rPr>
      <t>Automatique : Coût total × % de plastique</t>
    </r>
  </si>
  <si>
    <r>
      <rPr>
        <sz val="11"/>
        <color rgb="FF333333"/>
        <rFont val="Aptos Narrow"/>
        <family val="2"/>
      </rPr>
      <t>Coût du plastique calculé</t>
    </r>
  </si>
  <si>
    <r>
      <rPr>
        <b/>
        <sz val="11"/>
        <color rgb="FF333333"/>
        <rFont val="Aptos Narrow"/>
        <family val="2"/>
      </rPr>
      <t xml:space="preserve">SECTION 2 : </t>
    </r>
    <r>
      <rPr>
        <b/>
        <sz val="11"/>
        <color rgb="FF333333"/>
        <rFont val="Aptos Narrow"/>
        <family val="2"/>
      </rPr>
      <t>POIDS DES SUP INDIVIDUELS</t>
    </r>
  </si>
  <si>
    <r>
      <rPr>
        <b/>
        <sz val="11"/>
        <color rgb="FF333333"/>
        <rFont val="Aptos Narrow"/>
        <family val="2"/>
      </rPr>
      <t>Objet en SUP</t>
    </r>
  </si>
  <si>
    <r>
      <rPr>
        <b/>
        <sz val="11"/>
        <color rgb="FF333333"/>
        <rFont val="Aptos Narrow"/>
        <family val="2"/>
      </rPr>
      <t>Poids</t>
    </r>
  </si>
  <si>
    <r>
      <rPr>
        <b/>
        <sz val="11"/>
        <color rgb="FF333333"/>
        <rFont val="Aptos Narrow"/>
        <family val="2"/>
      </rPr>
      <t>Vos notes</t>
    </r>
  </si>
  <si>
    <r>
      <rPr>
        <b/>
        <sz val="11"/>
        <color rgb="FF333333"/>
        <rFont val="Aptos Narrow"/>
        <family val="2"/>
      </rPr>
      <t>POIDS TOTAL DES SUP</t>
    </r>
  </si>
  <si>
    <r>
      <rPr>
        <b/>
        <sz val="11"/>
        <color rgb="FF333333"/>
        <rFont val="Aptos Narrow"/>
        <family val="2"/>
      </rPr>
      <t>kg</t>
    </r>
  </si>
  <si>
    <r>
      <rPr>
        <b/>
        <sz val="11"/>
        <color rgb="FF333333"/>
        <rFont val="Aptos Narrow"/>
        <family val="2"/>
      </rPr>
      <t>Coût = Poids des SUP ÷ Total des ordures × Coût total</t>
    </r>
  </si>
  <si>
    <r>
      <rPr>
        <b/>
        <sz val="11"/>
        <color rgb="FF333333"/>
        <rFont val="Aptos Narrow"/>
        <family val="2"/>
      </rPr>
      <t xml:space="preserve">SECTION 3 : </t>
    </r>
    <r>
      <rPr>
        <b/>
        <sz val="11"/>
        <color rgb="FF333333"/>
        <rFont val="Aptos Narrow"/>
        <family val="2"/>
      </rPr>
      <t>VENTILATION DU COÛT</t>
    </r>
  </si>
  <si>
    <r>
      <rPr>
        <b/>
        <sz val="11"/>
        <color rgb="FF333333"/>
        <rFont val="Aptos Narrow"/>
        <family val="2"/>
      </rPr>
      <t>Catégorie de coût</t>
    </r>
  </si>
  <si>
    <r>
      <rPr>
        <b/>
        <sz val="11"/>
        <color rgb="FF333333"/>
        <rFont val="Aptos Narrow"/>
        <family val="2"/>
      </rPr>
      <t>Montant</t>
    </r>
  </si>
  <si>
    <r>
      <rPr>
        <b/>
        <sz val="11"/>
        <color rgb="FF333333"/>
        <rFont val="Aptos Narrow"/>
        <family val="2"/>
      </rPr>
      <t>Devise</t>
    </r>
  </si>
  <si>
    <r>
      <rPr>
        <b/>
        <sz val="11"/>
        <color rgb="FF333333"/>
        <rFont val="Aptos Narrow"/>
        <family val="2"/>
      </rPr>
      <t>% du total</t>
    </r>
  </si>
  <si>
    <r>
      <rPr>
        <b/>
        <sz val="11"/>
        <color rgb="FF333333"/>
        <rFont val="Aptos Narrow"/>
        <family val="2"/>
      </rPr>
      <t>Vos notes (décrivez ce qui est inclus)</t>
    </r>
  </si>
  <si>
    <r>
      <rPr>
        <sz val="11"/>
        <color rgb="FF333333"/>
        <rFont val="Aptos Narrow"/>
        <family val="2"/>
      </rPr>
      <t>Collecte</t>
    </r>
  </si>
  <si>
    <r>
      <rPr>
        <sz val="11"/>
        <color rgb="FF333333"/>
        <rFont val="Aptos Narrow"/>
      </rPr>
      <t>Par ex., travail de collecte, équipement</t>
    </r>
  </si>
  <si>
    <r>
      <rPr>
        <sz val="11"/>
        <color rgb="FF333333"/>
        <rFont val="Aptos Narrow"/>
      </rPr>
      <t>Collecte</t>
    </r>
  </si>
  <si>
    <r>
      <rPr>
        <sz val="11"/>
        <color rgb="FF333333"/>
        <rFont val="Aptos Narrow"/>
        <family val="2"/>
      </rPr>
      <t>Transport</t>
    </r>
  </si>
  <si>
    <r>
      <rPr>
        <sz val="11"/>
        <color rgb="FF333333"/>
        <rFont val="Aptos Narrow"/>
      </rPr>
      <t>Par ex., transfert à la station, vers la décharge</t>
    </r>
  </si>
  <si>
    <r>
      <rPr>
        <sz val="11"/>
        <color rgb="FF333333"/>
        <rFont val="Aptos Narrow"/>
      </rPr>
      <t>Transport</t>
    </r>
  </si>
  <si>
    <r>
      <rPr>
        <sz val="11"/>
        <color rgb="FF333333"/>
        <rFont val="Aptos Narrow"/>
      </rPr>
      <t>Par ex., frais de déversement en décharge</t>
    </r>
  </si>
  <si>
    <r>
      <rPr>
        <sz val="11"/>
        <color rgb="FF333333"/>
        <rFont val="Aptos Narrow"/>
      </rPr>
      <t>Traitement/Élimination</t>
    </r>
  </si>
  <si>
    <r>
      <rPr>
        <i/>
        <sz val="11"/>
        <color rgb="FF333333"/>
        <rFont val="Aptos Narrow"/>
      </rPr>
      <t>Autre coût 1</t>
    </r>
  </si>
  <si>
    <r>
      <rPr>
        <sz val="11"/>
        <color rgb="FF333333"/>
        <rFont val="Aptos Narrow"/>
      </rPr>
      <t>Décrivez si utilisé</t>
    </r>
  </si>
  <si>
    <r>
      <rPr>
        <sz val="11"/>
        <color rgb="FF333333"/>
        <rFont val="Aptos Narrow"/>
      </rPr>
      <t>Autre coût 1</t>
    </r>
  </si>
  <si>
    <r>
      <rPr>
        <sz val="11"/>
        <color rgb="FF333333"/>
        <rFont val="Aptos Narrow"/>
      </rPr>
      <t>Autre coût 2</t>
    </r>
  </si>
  <si>
    <r>
      <rPr>
        <i/>
        <sz val="11"/>
        <color rgb="FF333333"/>
        <rFont val="Aptos Narrow"/>
      </rPr>
      <t>Autre coût 3</t>
    </r>
  </si>
  <si>
    <r>
      <rPr>
        <sz val="11"/>
        <color rgb="FF333333"/>
        <rFont val="Aptos Narrow"/>
      </rPr>
      <t>Autre coût 3</t>
    </r>
  </si>
  <si>
    <r>
      <rPr>
        <b/>
        <sz val="11"/>
        <color rgb="FF333333"/>
        <rFont val="Aptos Narrow"/>
        <family val="2"/>
      </rPr>
      <t>COÛT TOTAL DES ORDURES</t>
    </r>
  </si>
  <si>
    <r>
      <rPr>
        <b/>
        <sz val="9"/>
        <color rgb="FF333333"/>
        <rFont val="Aptos Narrow"/>
        <family val="2"/>
      </rPr>
      <t xml:space="preserve">SECTION 4 : </t>
    </r>
    <r>
      <rPr>
        <b/>
        <sz val="9"/>
        <color rgb="FF333333"/>
        <rFont val="Aptos Narrow"/>
        <family val="2"/>
      </rPr>
      <t>STATISTIQUES PAR HABITANT (en utilisant la population desservie ci-dessus)</t>
    </r>
  </si>
  <si>
    <r>
      <rPr>
        <b/>
        <sz val="11"/>
        <color rgb="FF333333"/>
        <rFont val="Aptos Narrow"/>
        <family val="2"/>
      </rPr>
      <t>Statistique</t>
    </r>
  </si>
  <si>
    <r>
      <rPr>
        <b/>
        <sz val="11"/>
        <color rgb="FF333333"/>
        <rFont val="Aptos Narrow"/>
        <family val="2"/>
      </rPr>
      <t>Calcul</t>
    </r>
  </si>
  <si>
    <r>
      <rPr>
        <sz val="11"/>
        <color rgb="FF333333"/>
        <rFont val="Aptos Narrow"/>
        <family val="2"/>
      </rPr>
      <t>Poids du plastique par habitant</t>
    </r>
  </si>
  <si>
    <r>
      <rPr>
        <sz val="11"/>
        <color rgb="FF333333"/>
        <rFont val="Aptos Narrow"/>
        <family val="2"/>
      </rPr>
      <t>kg/personne</t>
    </r>
  </si>
  <si>
    <r>
      <rPr>
        <sz val="11"/>
        <color rgb="FF333333"/>
        <rFont val="Aptos Narrow"/>
      </rPr>
      <t>Poids du plastique normalisé ÷ Population desservie</t>
    </r>
  </si>
  <si>
    <r>
      <rPr>
        <sz val="11"/>
        <color rgb="FF333333"/>
        <rFont val="Aptos Narrow"/>
      </rPr>
      <t>Poids du plastique par habitant</t>
    </r>
  </si>
  <si>
    <r>
      <rPr>
        <sz val="11"/>
        <color rgb="FF333333"/>
        <rFont val="Aptos Narrow"/>
        <family val="2"/>
      </rPr>
      <t>Coût des ordures par habitant</t>
    </r>
  </si>
  <si>
    <r>
      <rPr>
        <sz val="11"/>
        <color rgb="FF333333"/>
        <rFont val="Aptos Narrow"/>
      </rPr>
      <t>Coût total ÷ Population desservie</t>
    </r>
  </si>
  <si>
    <r>
      <rPr>
        <sz val="11"/>
        <color rgb="FF333333"/>
        <rFont val="Aptos Narrow"/>
      </rPr>
      <t>Coût des ordures par habitant</t>
    </r>
  </si>
  <si>
    <r>
      <rPr>
        <sz val="11"/>
        <color rgb="FF333333"/>
        <rFont val="Aptos Narrow"/>
        <family val="2"/>
      </rPr>
      <t>Coût du plastique par habitant</t>
    </r>
  </si>
  <si>
    <r>
      <rPr>
        <sz val="11"/>
        <color rgb="FF333333"/>
        <rFont val="Aptos Narrow"/>
      </rPr>
      <t>Coût du plastique ÷ Population desservie</t>
    </r>
  </si>
  <si>
    <r>
      <rPr>
        <sz val="11"/>
        <color rgb="FF333333"/>
        <rFont val="Aptos Narrow"/>
      </rPr>
      <t>Coût du plastique par habitant</t>
    </r>
  </si>
  <si>
    <r>
      <rPr>
        <b/>
        <sz val="12"/>
        <color rgb="FFFFFFFF"/>
        <rFont val="Aptos Narrow"/>
        <family val="2"/>
      </rPr>
      <t>♻️ RECYCLAGE</t>
    </r>
  </si>
  <si>
    <r>
      <rPr>
        <sz val="11"/>
        <color rgb="FF333333"/>
        <rFont val="Aptos Narrow"/>
      </rPr>
      <t>Peut différer de la collecte des ordures</t>
    </r>
  </si>
  <si>
    <r>
      <rPr>
        <sz val="11"/>
        <color rgb="FF333333"/>
        <rFont val="Aptos Narrow"/>
      </rPr>
      <t>Population desservie par la collecte de matières recyclables</t>
    </r>
  </si>
  <si>
    <r>
      <rPr>
        <sz val="11"/>
        <color rgb="FF333333"/>
        <rFont val="Aptos Narrow"/>
      </rPr>
      <t>Total des matières recyclables commerciales/industrielles collectées</t>
    </r>
  </si>
  <si>
    <r>
      <rPr>
        <sz val="11"/>
        <color rgb="FF333333"/>
        <rFont val="Aptos Narrow"/>
        <family val="2"/>
      </rPr>
      <t>% de plastique du flux de recyclage</t>
    </r>
  </si>
  <si>
    <r>
      <rPr>
        <sz val="11"/>
        <color rgb="FF333333"/>
        <rFont val="Aptos Narrow"/>
      </rPr>
      <t>% de plastique du flux de recyclage</t>
    </r>
  </si>
  <si>
    <r>
      <rPr>
        <sz val="11"/>
        <color rgb="FF333333"/>
        <rFont val="Aptos Narrow"/>
      </rPr>
      <t>Poids de plastique calculé</t>
    </r>
  </si>
  <si>
    <r>
      <rPr>
        <b/>
        <i/>
        <sz val="11"/>
        <color rgb="FF333333"/>
        <rFont val="Aptos Narrow"/>
        <family val="2"/>
      </rPr>
      <t>Objet en SUP</t>
    </r>
  </si>
  <si>
    <r>
      <rPr>
        <b/>
        <i/>
        <sz val="11"/>
        <color rgb="FF333333"/>
        <rFont val="Aptos Narrow"/>
        <family val="2"/>
      </rPr>
      <t>Normalisé (kg)</t>
    </r>
  </si>
  <si>
    <r>
      <rPr>
        <sz val="11"/>
        <color rgb="FF333333"/>
        <rFont val="Aptos Narrow"/>
        <scheme val="minor"/>
      </rPr>
      <t>Collecte</t>
    </r>
  </si>
  <si>
    <r>
      <rPr>
        <sz val="11"/>
        <color rgb="FF333333"/>
        <rFont val="Aptos Narrow"/>
        <scheme val="minor"/>
      </rPr>
      <t>Par ex., travail de collecte, équipement</t>
    </r>
  </si>
  <si>
    <r>
      <rPr>
        <sz val="11"/>
        <color rgb="FF333333"/>
        <rFont val="Aptos Narrow"/>
        <scheme val="minor"/>
      </rPr>
      <t>Transport</t>
    </r>
  </si>
  <si>
    <r>
      <rPr>
        <sz val="11"/>
        <color rgb="FF333333"/>
        <rFont val="Aptos Narrow"/>
        <scheme val="minor"/>
      </rPr>
      <t>Par ex., vers le centre de recyclage ou de traitement</t>
    </r>
  </si>
  <si>
    <r>
      <rPr>
        <sz val="11"/>
        <color rgb="FF333333"/>
        <rFont val="Aptos Narrow"/>
        <scheme val="minor"/>
      </rPr>
      <t>Traitement dans le centre</t>
    </r>
  </si>
  <si>
    <r>
      <rPr>
        <sz val="11"/>
        <color theme="1"/>
        <rFont val="Aptos Narrow"/>
        <scheme val="minor"/>
      </rPr>
      <t>Par ex., tri, mise en balles</t>
    </r>
  </si>
  <si>
    <r>
      <rPr>
        <sz val="11"/>
        <color rgb="FF333333"/>
        <rFont val="Aptos Narrow"/>
        <scheme val="minor"/>
      </rPr>
      <t>Élimination des résidus</t>
    </r>
  </si>
  <si>
    <r>
      <rPr>
        <sz val="11"/>
        <color theme="1"/>
        <rFont val="Aptos Narrow"/>
        <scheme val="minor"/>
      </rPr>
      <t>Par ex., contamination non recyclable</t>
    </r>
  </si>
  <si>
    <r>
      <rPr>
        <sz val="11"/>
        <color rgb="FF333333"/>
        <rFont val="Aptos Narrow"/>
        <scheme val="minor"/>
      </rPr>
      <t>Autre coût 1</t>
    </r>
  </si>
  <si>
    <r>
      <rPr>
        <sz val="11"/>
        <color theme="1"/>
        <rFont val="Aptos Narrow"/>
        <scheme val="minor"/>
      </rPr>
      <t>Décrivez si utilisé</t>
    </r>
  </si>
  <si>
    <r>
      <rPr>
        <sz val="11"/>
        <color rgb="FF333333"/>
        <rFont val="Aptos Narrow"/>
        <scheme val="minor"/>
      </rPr>
      <t>Autre coût 2</t>
    </r>
  </si>
  <si>
    <r>
      <rPr>
        <sz val="11"/>
        <color theme="1"/>
        <rFont val="Aptos Narrow"/>
        <scheme val="minor"/>
      </rPr>
      <t>Poids du plastique par habitant</t>
    </r>
  </si>
  <si>
    <r>
      <rPr>
        <sz val="11"/>
        <color theme="1"/>
        <rFont val="Aptos Narrow"/>
        <scheme val="minor"/>
      </rPr>
      <t>Poids du plastique normalisé ÷ Population desservie</t>
    </r>
  </si>
  <si>
    <r>
      <rPr>
        <sz val="11"/>
        <color theme="1"/>
        <rFont val="Aptos Narrow"/>
        <scheme val="minor"/>
      </rPr>
      <t>Coût du recyclage par habitant</t>
    </r>
  </si>
  <si>
    <r>
      <rPr>
        <sz val="11"/>
        <color theme="1"/>
        <rFont val="Aptos Narrow"/>
        <scheme val="minor"/>
      </rPr>
      <t>Coût total ÷ Population desservie</t>
    </r>
  </si>
  <si>
    <r>
      <rPr>
        <sz val="11"/>
        <color theme="1"/>
        <rFont val="Aptos Narrow"/>
        <scheme val="minor"/>
      </rPr>
      <t>Coût du plastique par habitant</t>
    </r>
  </si>
  <si>
    <r>
      <rPr>
        <sz val="11"/>
        <color theme="1"/>
        <rFont val="Aptos Narrow"/>
        <scheme val="minor"/>
      </rPr>
      <t>Coût du plastique ÷ Population desservie</t>
    </r>
  </si>
  <si>
    <r>
      <rPr>
        <b/>
        <sz val="12"/>
        <color theme="0"/>
        <rFont val="Aptos Narrow"/>
        <family val="2"/>
        <scheme val="minor"/>
      </rPr>
      <t xml:space="preserve">GRAPHIQUES </t>
    </r>
  </si>
  <si>
    <t>DONNÉES SUR LES EAUX USÉES - ANNÉE 2010</t>
  </si>
  <si>
    <t>DONNÉES SUR LES EAUX USÉES - ANNÉE 2026</t>
  </si>
  <si>
    <r>
      <rPr>
        <i/>
        <sz val="10"/>
        <color rgb="FF333333"/>
        <rFont val="Aptos Narrow"/>
        <family val="2"/>
        <scheme val="minor"/>
      </rPr>
      <t>Cet onglet permet de recueillir les données de tamisage des plastiques dans les eaux usées traitées, avec des options de saisie par comptage ou par poids.</t>
    </r>
  </si>
  <si>
    <r>
      <rPr>
        <b/>
        <sz val="12"/>
        <color theme="0"/>
        <rFont val="Aptos Narrow"/>
        <family val="2"/>
        <scheme val="minor"/>
      </rPr>
      <t>TAMSAGE DES EAUX USÉES</t>
    </r>
  </si>
  <si>
    <r>
      <rPr>
        <sz val="11"/>
        <color rgb="FF333333"/>
        <rFont val="Aptos Narrow"/>
        <family val="2"/>
        <scheme val="minor"/>
      </rPr>
      <t>Population desservie par le système d’eaux usées</t>
    </r>
  </si>
  <si>
    <r>
      <rPr>
        <sz val="11"/>
        <color rgb="FF333333"/>
        <rFont val="Aptos Narrow"/>
        <family val="2"/>
        <scheme val="minor"/>
      </rPr>
      <t>personnes</t>
    </r>
  </si>
  <si>
    <r>
      <rPr>
        <sz val="11"/>
        <color rgb="FF333333"/>
        <rFont val="Aptos Narrow"/>
        <family val="2"/>
        <scheme val="minor"/>
      </rPr>
      <t>Pour les calculs par habitant</t>
    </r>
  </si>
  <si>
    <r>
      <rPr>
        <sz val="11"/>
        <color rgb="FF333333"/>
        <rFont val="Aptos Narrow"/>
        <family val="2"/>
        <scheme val="minor"/>
      </rPr>
      <t>Total des déchets de tamisage collectés</t>
    </r>
  </si>
  <si>
    <r>
      <rPr>
        <sz val="11"/>
        <color rgb="FF333333"/>
        <rFont val="Aptos Narrow"/>
        <family val="2"/>
        <scheme val="minor"/>
      </rPr>
      <t>Saisissez le poids – conversion automatique en kg</t>
    </r>
  </si>
  <si>
    <r>
      <rPr>
        <b/>
        <sz val="11"/>
        <color rgb="FF333333"/>
        <rFont val="Aptos Narrow"/>
        <family val="2"/>
        <scheme val="minor"/>
      </rPr>
      <t xml:space="preserve">SECTION 2 : </t>
    </r>
    <r>
      <rPr>
        <b/>
        <sz val="11"/>
        <color rgb="FF333333"/>
        <rFont val="Aptos Narrow"/>
        <family val="2"/>
        <scheme val="minor"/>
      </rPr>
      <t xml:space="preserve">DONNÉES SUR LES SUP INDIVIDUELS (choisissez : </t>
    </r>
    <r>
      <rPr>
        <b/>
        <sz val="11"/>
        <color rgb="FF333333"/>
        <rFont val="Aptos Narrow"/>
        <family val="2"/>
        <scheme val="minor"/>
      </rPr>
      <t>méthode par poids OU par comptage)</t>
    </r>
  </si>
  <si>
    <r>
      <rPr>
        <b/>
        <sz val="11"/>
        <color rgb="FF333333"/>
        <rFont val="Aptos Narrow"/>
        <family val="2"/>
        <scheme val="minor"/>
      </rPr>
      <t>Nombre</t>
    </r>
  </si>
  <si>
    <r>
      <rPr>
        <b/>
        <sz val="11"/>
        <color rgb="FF333333"/>
        <rFont val="Aptos Narrow"/>
        <family val="2"/>
        <scheme val="minor"/>
      </rPr>
      <t>Poids moyen (g)</t>
    </r>
  </si>
  <si>
    <r>
      <rPr>
        <i/>
        <sz val="11"/>
        <color rgb="FF333333"/>
        <rFont val="Aptos Narrow"/>
        <family val="2"/>
        <scheme val="minor"/>
      </rPr>
      <t>Nb d’objets</t>
    </r>
  </si>
  <si>
    <r>
      <rPr>
        <i/>
        <sz val="11"/>
        <color rgb="FF333333"/>
        <rFont val="Aptos Narrow"/>
        <family val="2"/>
        <scheme val="minor"/>
      </rPr>
      <t>grammes/objet</t>
    </r>
  </si>
  <si>
    <r>
      <rPr>
        <i/>
        <sz val="11"/>
        <color rgb="FF333333"/>
        <rFont val="Aptos Narrow"/>
        <family val="2"/>
        <scheme val="minor"/>
      </rPr>
      <t>OU direct</t>
    </r>
  </si>
  <si>
    <r>
      <rPr>
        <i/>
        <sz val="11"/>
        <color rgb="FF333333"/>
        <rFont val="Aptos Narrow"/>
        <family val="2"/>
        <scheme val="minor"/>
      </rPr>
      <t>Calcul auto</t>
    </r>
  </si>
  <si>
    <r>
      <rPr>
        <sz val="11"/>
        <color rgb="FF333333"/>
        <rFont val="Aptos Narrow"/>
        <family val="2"/>
        <scheme val="minor"/>
      </rPr>
      <t>Équipement de tamisage/entretien</t>
    </r>
  </si>
  <si>
    <r>
      <rPr>
        <sz val="11"/>
        <color rgb="FF333333"/>
        <rFont val="Aptos Narrow"/>
        <family val="2"/>
        <scheme val="minor"/>
      </rPr>
      <t>Par ex., remplacement du tamis, réparations</t>
    </r>
  </si>
  <si>
    <r>
      <rPr>
        <sz val="11"/>
        <color rgb="FF333333"/>
        <rFont val="Aptos Narrow"/>
        <family val="2"/>
        <scheme val="minor"/>
      </rPr>
      <t>Main d’œuvre</t>
    </r>
  </si>
  <si>
    <r>
      <rPr>
        <sz val="11"/>
        <color rgb="FF333333"/>
        <rFont val="Aptos Narrow"/>
        <family val="2"/>
        <scheme val="minor"/>
      </rPr>
      <t>Par ex., heures de travail pour le tamisage</t>
    </r>
  </si>
  <si>
    <r>
      <rPr>
        <sz val="11"/>
        <color rgb="FF333333"/>
        <rFont val="Aptos Narrow"/>
        <family val="2"/>
        <scheme val="minor"/>
      </rPr>
      <t>Enlèvement vers le site d’enfouissement</t>
    </r>
  </si>
  <si>
    <r>
      <rPr>
        <sz val="11"/>
        <color rgb="FF333333"/>
        <rFont val="Aptos Narrow"/>
        <family val="2"/>
        <scheme val="minor"/>
      </rPr>
      <t>Par ex., élimination du plastique issu du tamisage</t>
    </r>
  </si>
  <si>
    <r>
      <rPr>
        <sz val="11"/>
        <color rgb="FF333333"/>
        <rFont val="Aptos Narrow"/>
        <family val="2"/>
        <scheme val="minor"/>
      </rPr>
      <t>Autre coût 1</t>
    </r>
  </si>
  <si>
    <r>
      <rPr>
        <sz val="11"/>
        <color rgb="FF333333"/>
        <rFont val="Aptos Narrow"/>
        <family val="2"/>
        <scheme val="minor"/>
      </rPr>
      <t>Décrivez si utilisé</t>
    </r>
  </si>
  <si>
    <r>
      <rPr>
        <sz val="11"/>
        <color rgb="FF333333"/>
        <rFont val="Aptos Narrow"/>
        <family val="2"/>
        <scheme val="minor"/>
      </rPr>
      <t>Autre coût 2</t>
    </r>
  </si>
  <si>
    <r>
      <rPr>
        <b/>
        <sz val="11"/>
        <color rgb="FF333333"/>
        <rFont val="Aptos Narrow"/>
        <family val="2"/>
        <scheme val="minor"/>
      </rPr>
      <t>COÛT TOTAL DES EAUX USÉES</t>
    </r>
  </si>
  <si>
    <r>
      <rPr>
        <sz val="11"/>
        <color rgb="FF333333"/>
        <rFont val="Aptos Narrow"/>
        <family val="2"/>
        <scheme val="minor"/>
      </rPr>
      <t>Poids du plastique par habitant</t>
    </r>
  </si>
  <si>
    <r>
      <rPr>
        <sz val="11"/>
        <color rgb="FF333333"/>
        <rFont val="Aptos Narrow"/>
        <family val="2"/>
        <scheme val="minor"/>
      </rPr>
      <t>Poids total des SUP (kg) ÷ Population</t>
    </r>
  </si>
  <si>
    <r>
      <rPr>
        <sz val="11"/>
        <color rgb="FF333333"/>
        <rFont val="Aptos Narrow"/>
        <family val="2"/>
        <scheme val="minor"/>
      </rPr>
      <t>Coût des eaux usées par habitant</t>
    </r>
  </si>
  <si>
    <r>
      <rPr>
        <sz val="11"/>
        <color rgb="FF333333"/>
        <rFont val="Aptos Narrow"/>
        <family val="2"/>
        <scheme val="minor"/>
      </rPr>
      <t>Coût total ÷ Population</t>
    </r>
  </si>
  <si>
    <r>
      <rPr>
        <b/>
        <sz val="11"/>
        <color theme="0"/>
        <rFont val="Aptos Narrow"/>
        <family val="2"/>
        <scheme val="minor"/>
      </rPr>
      <t xml:space="preserve">GRAPHIQUES </t>
    </r>
  </si>
  <si>
    <t>Poids des SUP : Année 2010 vs Année 2026 (kg)</t>
  </si>
  <si>
    <t>Coût des SUP : Année 2010 vs Année 2026 (CAD)</t>
  </si>
  <si>
    <t>RÉCAPITULATIF - Analyse des déchets plastiques à usage unique</t>
  </si>
  <si>
    <r>
      <rPr>
        <i/>
        <sz val="10"/>
        <color rgb="FF333333"/>
        <rFont val="Aptos Narrow"/>
        <family val="2"/>
        <scheme val="minor"/>
      </rPr>
      <t>Cet onglet regroupe toutes les données des onglets de saisie, montrant les poids et les coûts totaux des SUP par flux avec une comparaison d’une année sur l’autre.</t>
    </r>
  </si>
  <si>
    <r>
      <rPr>
        <sz val="10"/>
        <color rgb="FF333333"/>
        <rFont val="Aptos Narrow"/>
        <family val="2"/>
        <scheme val="minor"/>
      </rPr>
      <t>Population :</t>
    </r>
  </si>
  <si>
    <r>
      <rPr>
        <sz val="10"/>
        <color rgb="FF333333"/>
        <rFont val="Aptos Narrow"/>
        <family val="2"/>
        <scheme val="minor"/>
      </rPr>
      <t>Devise :</t>
    </r>
  </si>
  <si>
    <t>POIDS DES SUP PAR FLUX (kg) - ANNÉE 2010</t>
  </si>
  <si>
    <t>POIDS DES SUP PAR FLUX (kg) - ANNÉE 2026</t>
  </si>
  <si>
    <r>
      <rPr>
        <b/>
        <sz val="10"/>
        <color rgb="FF333333"/>
        <rFont val="Aptos Narrow"/>
        <family val="2"/>
        <scheme val="minor"/>
      </rPr>
      <t>Objet en SUP</t>
    </r>
  </si>
  <si>
    <r>
      <rPr>
        <b/>
        <sz val="10"/>
        <color rgb="FF333333"/>
        <rFont val="Aptos Narrow"/>
        <family val="2"/>
        <scheme val="minor"/>
      </rPr>
      <t xml:space="preserve">Rés. </t>
    </r>
    <r>
      <rPr>
        <b/>
        <sz val="10"/>
        <color rgb="FF333333"/>
        <rFont val="Aptos Narrow"/>
        <family val="2"/>
        <scheme val="minor"/>
      </rPr>
      <t>Ordures</t>
    </r>
  </si>
  <si>
    <r>
      <rPr>
        <b/>
        <sz val="10"/>
        <color rgb="FF333333"/>
        <rFont val="Aptos Narrow"/>
        <family val="2"/>
        <scheme val="minor"/>
      </rPr>
      <t xml:space="preserve">Rés. </t>
    </r>
    <r>
      <rPr>
        <b/>
        <sz val="10"/>
        <color rgb="FF333333"/>
        <rFont val="Aptos Narrow"/>
        <family val="2"/>
        <scheme val="minor"/>
      </rPr>
      <t>Recyclage</t>
    </r>
  </si>
  <si>
    <r>
      <rPr>
        <b/>
        <sz val="10"/>
        <color rgb="FF333333"/>
        <rFont val="Aptos Narrow"/>
        <family val="2"/>
        <scheme val="minor"/>
      </rPr>
      <t xml:space="preserve">Com. </t>
    </r>
    <r>
      <rPr>
        <b/>
        <sz val="10"/>
        <color rgb="FF333333"/>
        <rFont val="Aptos Narrow"/>
        <family val="2"/>
        <scheme val="minor"/>
      </rPr>
      <t>Ordures</t>
    </r>
  </si>
  <si>
    <r>
      <rPr>
        <b/>
        <sz val="10"/>
        <color rgb="FF333333"/>
        <rFont val="Aptos Narrow"/>
        <family val="2"/>
        <scheme val="minor"/>
      </rPr>
      <t xml:space="preserve">Com. </t>
    </r>
    <r>
      <rPr>
        <b/>
        <sz val="10"/>
        <color rgb="FF333333"/>
        <rFont val="Aptos Narrow"/>
        <family val="2"/>
        <scheme val="minor"/>
      </rPr>
      <t>Recyclage</t>
    </r>
  </si>
  <si>
    <r>
      <rPr>
        <b/>
        <sz val="10"/>
        <color rgb="FF333333"/>
        <rFont val="Aptos Narrow"/>
        <family val="2"/>
        <scheme val="minor"/>
      </rPr>
      <t>Eaux usées</t>
    </r>
  </si>
  <si>
    <r>
      <rPr>
        <b/>
        <sz val="10"/>
        <color rgb="FF333333"/>
        <rFont val="Aptos Narrow"/>
        <family val="2"/>
        <scheme val="minor"/>
      </rPr>
      <t>TOTAL</t>
    </r>
  </si>
  <si>
    <r>
      <rPr>
        <b/>
        <sz val="10"/>
        <color rgb="FF333333"/>
        <rFont val="Aptos Narrow"/>
        <family val="2"/>
        <scheme val="minor"/>
      </rPr>
      <t>Par habitant</t>
    </r>
  </si>
  <si>
    <r>
      <rPr>
        <sz val="11"/>
        <color theme="1"/>
        <rFont val="Aptos Narrow"/>
        <family val="2"/>
        <scheme val="minor"/>
      </rPr>
      <t>SUP Item</t>
    </r>
  </si>
  <si>
    <r>
      <rPr>
        <sz val="11"/>
        <color theme="1"/>
        <rFont val="Aptos Narrow"/>
        <family val="2"/>
        <scheme val="minor"/>
      </rPr>
      <t>Res. Garbage PC</t>
    </r>
  </si>
  <si>
    <r>
      <rPr>
        <sz val="11"/>
        <color theme="1"/>
        <rFont val="Aptos Narrow"/>
        <family val="2"/>
        <scheme val="minor"/>
      </rPr>
      <t>Res. Recycling PC</t>
    </r>
  </si>
  <si>
    <r>
      <rPr>
        <sz val="11"/>
        <color theme="1"/>
        <rFont val="Aptos Narrow"/>
        <family val="2"/>
        <scheme val="minor"/>
      </rPr>
      <t>Com. Garbage PC</t>
    </r>
  </si>
  <si>
    <r>
      <rPr>
        <sz val="11"/>
        <color theme="1"/>
        <rFont val="Aptos Narrow"/>
        <family val="2"/>
        <scheme val="minor"/>
      </rPr>
      <t>Com. Recycling PC</t>
    </r>
  </si>
  <si>
    <r>
      <rPr>
        <sz val="11"/>
        <color theme="1"/>
        <rFont val="Aptos Narrow"/>
        <family val="2"/>
        <scheme val="minor"/>
      </rPr>
      <t>Wastewater PC</t>
    </r>
  </si>
  <si>
    <r>
      <rPr>
        <b/>
        <sz val="10"/>
        <color rgb="FF333333"/>
        <rFont val="Aptos Narrow"/>
        <family val="2"/>
        <scheme val="minor"/>
      </rPr>
      <t>POIDS TOTAL DES SUP</t>
    </r>
  </si>
  <si>
    <r>
      <rPr>
        <b/>
        <sz val="10"/>
        <color rgb="FF333333"/>
        <rFont val="Aptos Narrow"/>
        <family val="2"/>
        <scheme val="minor"/>
      </rPr>
      <t>TOTAL DES DÉCHETS PLASTIQUES</t>
    </r>
  </si>
  <si>
    <t>COÛT DES SUP PAR FLUX - ANNÉE 2010 (CAD)</t>
  </si>
  <si>
    <t>COÛT DES SUP PAR FLUX - ANNÉE 2026 (CAD)</t>
  </si>
  <si>
    <t>Par habitant (CAD)</t>
  </si>
  <si>
    <r>
      <rPr>
        <b/>
        <sz val="10"/>
        <color rgb="FF333333"/>
        <rFont val="Aptos Narrow"/>
        <family val="2"/>
        <scheme val="minor"/>
      </rPr>
      <t>COÛT TOTAL DES SUP</t>
    </r>
  </si>
  <si>
    <r>
      <rPr>
        <b/>
        <sz val="10"/>
        <color rgb="FF333333"/>
        <rFont val="Aptos Narrow"/>
        <family val="2"/>
        <scheme val="minor"/>
      </rPr>
      <t>COÛT TOTAL DES PLASTIQUES</t>
    </r>
  </si>
  <si>
    <t>COMPARAISON D'UNE ANNÉE SUR L'AUTRE (2010 vs 2026)</t>
  </si>
  <si>
    <t>Statistique</t>
  </si>
  <si>
    <r>
      <rPr>
        <b/>
        <sz val="10"/>
        <color rgb="FF333333"/>
        <rFont val="Aptos Narrow"/>
        <family val="2"/>
        <scheme val="minor"/>
      </rPr>
      <t>Statistique</t>
    </r>
  </si>
  <si>
    <t>Année 2010</t>
  </si>
  <si>
    <t>Année 2026</t>
  </si>
  <si>
    <r>
      <rPr>
        <b/>
        <sz val="10"/>
        <color rgb="FF333333"/>
        <rFont val="Aptos Narrow"/>
        <family val="2"/>
        <scheme val="minor"/>
      </rPr>
      <t>Variation</t>
    </r>
  </si>
  <si>
    <r>
      <rPr>
        <b/>
        <sz val="10"/>
        <color rgb="FF333333"/>
        <rFont val="Aptos Narrow"/>
        <family val="2"/>
        <scheme val="minor"/>
      </rPr>
      <t>% de variation</t>
    </r>
  </si>
  <si>
    <r>
      <rPr>
        <b/>
        <sz val="10"/>
        <color rgb="FF333333"/>
        <rFont val="Aptos Narrow"/>
        <family val="2"/>
        <scheme val="minor"/>
      </rPr>
      <t>Tendance</t>
    </r>
  </si>
  <si>
    <r>
      <rPr>
        <sz val="10"/>
        <color rgb="FF333333"/>
        <rFont val="Aptos Narrow"/>
        <family val="2"/>
        <scheme val="minor"/>
      </rPr>
      <t>Poids total des SUP (kg)</t>
    </r>
  </si>
  <si>
    <t>Coût total des SUP (CAD)</t>
  </si>
  <si>
    <t>Coût total des plastiques (CAD)</t>
  </si>
  <si>
    <t>Coût des SUP par habitant (CAD)</t>
  </si>
  <si>
    <t>GRAPHIQUES</t>
  </si>
  <si>
    <t>Coût des SUP par flux - Année 2010 (CAD)</t>
  </si>
  <si>
    <t>Coût des SUP par flux - Année 2026 (CAD)</t>
  </si>
  <si>
    <r>
      <rPr>
        <sz val="11"/>
        <color theme="1"/>
        <rFont val="Aptos Narrow"/>
        <family val="2"/>
        <scheme val="minor"/>
      </rPr>
      <t>Lined Hot Cups</t>
    </r>
  </si>
  <si>
    <r>
      <rPr>
        <sz val="11"/>
        <color theme="1"/>
        <rFont val="Aptos Narrow"/>
        <family val="2"/>
        <scheme val="minor"/>
      </rPr>
      <t>Plastic Cold Cups</t>
    </r>
  </si>
  <si>
    <r>
      <rPr>
        <sz val="11"/>
        <color theme="1"/>
        <rFont val="Aptos Narrow"/>
        <family val="2"/>
        <scheme val="minor"/>
      </rPr>
      <t>Cup Lids</t>
    </r>
  </si>
  <si>
    <r>
      <rPr>
        <sz val="11"/>
        <color theme="1"/>
        <rFont val="Aptos Narrow"/>
        <family val="2"/>
        <scheme val="minor"/>
      </rPr>
      <t>Vaping Devices</t>
    </r>
  </si>
  <si>
    <r>
      <rPr>
        <sz val="11"/>
        <color theme="1"/>
        <rFont val="Aptos Narrow"/>
        <family val="2"/>
        <scheme val="minor"/>
      </rPr>
      <t>Bottle Caps</t>
    </r>
  </si>
  <si>
    <r>
      <rPr>
        <sz val="11"/>
        <color theme="1"/>
        <rFont val="Aptos Narrow"/>
        <family val="2"/>
        <scheme val="minor"/>
      </rPr>
      <t>Plastic Bottles</t>
    </r>
  </si>
  <si>
    <r>
      <rPr>
        <sz val="11"/>
        <color theme="1"/>
        <rFont val="Aptos Narrow"/>
        <family val="2"/>
        <scheme val="minor"/>
      </rPr>
      <t>Foam Trays</t>
    </r>
  </si>
  <si>
    <r>
      <rPr>
        <sz val="11"/>
        <color theme="1"/>
        <rFont val="Aptos Narrow"/>
        <family val="2"/>
        <scheme val="minor"/>
      </rPr>
      <t>Tampon Applicators</t>
    </r>
  </si>
  <si>
    <r>
      <rPr>
        <sz val="11"/>
        <color theme="1"/>
        <rFont val="Aptos Narrow"/>
        <family val="2"/>
        <scheme val="minor"/>
      </rPr>
      <t>Other SUP 1</t>
    </r>
  </si>
  <si>
    <r>
      <rPr>
        <sz val="11"/>
        <color theme="1"/>
        <rFont val="Aptos Narrow"/>
        <family val="2"/>
        <scheme val="minor"/>
      </rPr>
      <t>Other SUP 2</t>
    </r>
  </si>
  <si>
    <r>
      <rPr>
        <sz val="11"/>
        <color theme="1"/>
        <rFont val="Aptos Narrow"/>
        <family val="2"/>
        <scheme val="minor"/>
      </rPr>
      <t>Other SUP 3</t>
    </r>
  </si>
  <si>
    <r>
      <rPr>
        <sz val="11"/>
        <color theme="1"/>
        <rFont val="Aptos Narrow"/>
        <family val="2"/>
        <scheme val="minor"/>
      </rPr>
      <t>Stream</t>
    </r>
  </si>
  <si>
    <r>
      <rPr>
        <sz val="11"/>
        <color theme="1"/>
        <rFont val="Aptos Narrow"/>
        <family val="2"/>
        <scheme val="minor"/>
      </rPr>
      <t>Res.Garb</t>
    </r>
  </si>
  <si>
    <r>
      <rPr>
        <sz val="11"/>
        <color theme="1"/>
        <rFont val="Aptos Narrow"/>
        <family val="2"/>
        <scheme val="minor"/>
      </rPr>
      <t>Res.Rec</t>
    </r>
  </si>
  <si>
    <r>
      <rPr>
        <sz val="11"/>
        <color theme="1"/>
        <rFont val="Aptos Narrow"/>
        <family val="2"/>
        <scheme val="minor"/>
      </rPr>
      <t>Com/Ind.Garb</t>
    </r>
  </si>
  <si>
    <r>
      <rPr>
        <sz val="11"/>
        <color theme="1"/>
        <rFont val="Aptos Narrow"/>
        <family val="2"/>
        <scheme val="minor"/>
      </rPr>
      <t>Com/Ind.Rec</t>
    </r>
  </si>
  <si>
    <r>
      <rPr>
        <sz val="11"/>
        <color theme="1"/>
        <rFont val="Aptos Narrow"/>
        <family val="2"/>
        <scheme val="minor"/>
      </rPr>
      <t>Wastewater</t>
    </r>
  </si>
  <si>
    <r>
      <rPr>
        <b/>
        <sz val="16"/>
        <color theme="0"/>
        <rFont val="Aptos Narrow"/>
        <family val="2"/>
        <scheme val="minor"/>
      </rPr>
      <t>Informations supplémentaires</t>
    </r>
  </si>
  <si>
    <r>
      <rPr>
        <i/>
        <sz val="10"/>
        <color rgb="FF666666"/>
        <rFont val="Aptos Narrow"/>
        <family val="2"/>
        <scheme val="minor"/>
      </rPr>
      <t>Cet onglet fournit des estimations de référence pour les coûts et les poids lorsque les données réelles ne sont pas disponibles; les valeurs ne sont pas liées automatiquement.</t>
    </r>
  </si>
  <si>
    <r>
      <rPr>
        <b/>
        <sz val="11"/>
        <color rgb="FF333333"/>
        <rFont val="Aptos Narrow"/>
        <family val="2"/>
        <scheme val="minor"/>
      </rPr>
      <t>OBJET DE CET ONGLET</t>
    </r>
  </si>
  <si>
    <r>
      <rPr>
        <i/>
        <sz val="11"/>
        <color rgb="FF333333"/>
        <rFont val="Aptos Narrow"/>
        <family val="2"/>
        <scheme val="minor"/>
      </rPr>
      <t>Cet onglet fournit des DONNÉES DE RÉFÉRENCE pour aider les municipalités à estimer les coûts liés aux déchets plastiques lorsque les données réelles ne sont pas disponibles.</t>
    </r>
  </si>
  <si>
    <r>
      <rPr>
        <sz val="11"/>
        <color rgb="FF333333"/>
        <rFont val="Aptos Narrow"/>
        <family val="2"/>
        <scheme val="minor"/>
      </rPr>
      <t>• Ces valeurs sont des ESTIMATIONS basées sur des données provenant de six à huit municipalités canadiennes.</t>
    </r>
  </si>
  <si>
    <r>
      <rPr>
        <b/>
        <sz val="11"/>
        <color rgb="FF333333"/>
        <rFont val="Aptos Narrow"/>
        <family val="2"/>
        <scheme val="minor"/>
      </rPr>
      <t xml:space="preserve">IMPORTANT : </t>
    </r>
    <r>
      <rPr>
        <b/>
        <sz val="11"/>
        <color rgb="FF333333"/>
        <rFont val="Aptos Narrow"/>
        <family val="2"/>
        <scheme val="minor"/>
      </rPr>
      <t>Utilisez vos propres données si elles sont disponibles; ces estimations ne constituent qu’un point de départ ou un outil de comparaison.</t>
    </r>
  </si>
  <si>
    <r>
      <rPr>
        <sz val="11"/>
        <color rgb="FF333333"/>
        <rFont val="Aptos Narrow"/>
        <family val="2"/>
        <scheme val="minor"/>
      </rPr>
      <t>• Les valeurs affichées ne sont PAS automatiquement liées aux onglets de saisie; copiez-les manuellement si nécessaire.</t>
    </r>
  </si>
  <si>
    <r>
      <rPr>
        <b/>
        <sz val="11"/>
        <color rgb="FF333333"/>
        <rFont val="Aptos Narrow"/>
        <family val="2"/>
        <scheme val="minor"/>
      </rPr>
      <t>TAUX DE COÛT MÉDIAN (par kg)</t>
    </r>
  </si>
  <si>
    <r>
      <rPr>
        <b/>
        <sz val="11"/>
        <color rgb="FF333333"/>
        <rFont val="Aptos Narrow"/>
        <family val="2"/>
        <scheme val="minor"/>
      </rPr>
      <t>Coût/kg</t>
    </r>
  </si>
  <si>
    <r>
      <rPr>
        <b/>
        <sz val="11"/>
        <color rgb="FF333333"/>
        <rFont val="Aptos Narrow"/>
        <family val="2"/>
        <scheme val="minor"/>
      </rPr>
      <t>Source / Notes</t>
    </r>
  </si>
  <si>
    <r>
      <rPr>
        <sz val="11"/>
        <color rgb="FF333333"/>
        <rFont val="Aptos Narrow"/>
        <family val="2"/>
        <scheme val="minor"/>
      </rPr>
      <t>Ordures résidentielles</t>
    </r>
  </si>
  <si>
    <r>
      <rPr>
        <sz val="11"/>
        <color rgb="FF333333"/>
        <rFont val="Aptos Narrow"/>
        <family val="2"/>
        <scheme val="minor"/>
      </rPr>
      <t>CAD/kg – Médiane de huit municipalités canadiennes</t>
    </r>
  </si>
  <si>
    <r>
      <rPr>
        <sz val="11"/>
        <color rgb="FF333333"/>
        <rFont val="Aptos Narrow"/>
        <family val="2"/>
        <scheme val="minor"/>
      </rPr>
      <t>Matières recyclables résidentielles</t>
    </r>
  </si>
  <si>
    <r>
      <rPr>
        <sz val="11"/>
        <color rgb="FF333333"/>
        <rFont val="Aptos Narrow"/>
        <family val="2"/>
        <scheme val="minor"/>
      </rPr>
      <t>Ordures commerciales</t>
    </r>
  </si>
  <si>
    <r>
      <rPr>
        <b/>
        <sz val="11"/>
        <color rgb="FF333333"/>
        <rFont val="Aptos Narrow"/>
        <family val="2"/>
        <scheme val="minor"/>
      </rPr>
      <t>ESTIMATIONS DES PROPORTIONS DE PLASTIQUE</t>
    </r>
  </si>
  <si>
    <r>
      <rPr>
        <sz val="11"/>
        <color rgb="FF333333"/>
        <rFont val="Aptos Narrow"/>
        <family val="2"/>
        <scheme val="minor"/>
      </rPr>
      <t>% de plastique dans les ordures résidentielles</t>
    </r>
  </si>
  <si>
    <r>
      <rPr>
        <sz val="11"/>
        <color rgb="FF333333"/>
        <rFont val="Aptos Narrow"/>
        <family val="2"/>
        <scheme val="minor"/>
      </rPr>
      <t>Moyenne de huit municipalités canadiennes</t>
    </r>
  </si>
  <si>
    <r>
      <rPr>
        <sz val="11"/>
        <color rgb="FF333333"/>
        <rFont val="Aptos Narrow"/>
        <family val="2"/>
        <scheme val="minor"/>
      </rPr>
      <t>% de plastique dans les matières recyclages résidentielles</t>
    </r>
  </si>
  <si>
    <r>
      <rPr>
        <sz val="11"/>
        <color rgb="FF333333"/>
        <rFont val="Aptos Narrow"/>
        <family val="2"/>
        <scheme val="minor"/>
      </rPr>
      <t>% des déchets totaux provenant du flux résidentiel</t>
    </r>
  </si>
  <si>
    <r>
      <rPr>
        <sz val="11"/>
        <color rgb="FF333333"/>
        <rFont val="Aptos Narrow"/>
        <family val="2"/>
        <scheme val="minor"/>
      </rPr>
      <t xml:space="preserve">Statistique Canada. (2024). Élimination des déchets, selon la source. Gouvernement du Canada. https://www150.statcan.gc.ca/t1/tbl1/fr/tv.action?pid=3810003201&amp;request_locale=fr </t>
    </r>
  </si>
  <si>
    <r>
      <rPr>
        <sz val="11"/>
        <color rgb="FF333333"/>
        <rFont val="Aptos Narrow"/>
        <family val="2"/>
        <scheme val="minor"/>
      </rPr>
      <t>% des déchets totaux provenant du flux commercial</t>
    </r>
  </si>
  <si>
    <r>
      <rPr>
        <b/>
        <sz val="11"/>
        <color rgb="FF333333"/>
        <rFont val="Aptos Narrow"/>
        <family val="2"/>
        <scheme val="minor"/>
      </rPr>
      <t>ESTIMATIONS DES SUP PAR HABITANT (kg par personne et par an, flux des ordures résidentielles)</t>
    </r>
  </si>
  <si>
    <r>
      <rPr>
        <b/>
        <sz val="11"/>
        <color rgb="FF333333"/>
        <rFont val="Aptos Narrow"/>
        <family val="2"/>
        <scheme val="minor"/>
      </rPr>
      <t>kg/habitant</t>
    </r>
  </si>
  <si>
    <r>
      <rPr>
        <sz val="11"/>
        <color rgb="FF333333"/>
        <rFont val="Aptos Narrow"/>
        <family val="2"/>
        <scheme val="minor"/>
      </rPr>
      <t>Gobelets pour boissons chaudes avec revêtement</t>
    </r>
  </si>
  <si>
    <r>
      <rPr>
        <sz val="11"/>
        <color rgb="FF333333"/>
        <rFont val="Aptos Narrow"/>
        <family val="2"/>
        <scheme val="minor"/>
      </rPr>
      <t>kg par habitant – Moyenne calculée à partir des données d’audit des déchets de six municipalités canadiennes</t>
    </r>
  </si>
  <si>
    <r>
      <rPr>
        <sz val="11"/>
        <color rgb="FF333333"/>
        <rFont val="Aptos Narrow"/>
        <family val="2"/>
        <scheme val="minor"/>
      </rPr>
      <t>Gobelets pour boissons froides en plastique</t>
    </r>
  </si>
  <si>
    <r>
      <rPr>
        <sz val="11"/>
        <color rgb="FF333333"/>
        <rFont val="Aptos Narrow"/>
        <family val="2"/>
        <scheme val="minor"/>
      </rPr>
      <t>Bouteilles en plastique</t>
    </r>
  </si>
  <si>
    <r>
      <rPr>
        <sz val="11"/>
        <color rgb="FF333333"/>
        <rFont val="Aptos Narrow"/>
        <family val="2"/>
        <scheme val="minor"/>
      </rPr>
      <t>Barquettes en polystyrène</t>
    </r>
  </si>
  <si>
    <r>
      <rPr>
        <sz val="11"/>
        <color rgb="FF333333"/>
        <rFont val="Aptos Narrow"/>
        <family val="2"/>
        <scheme val="minor"/>
      </rPr>
      <t>Dispositifs de vapotage</t>
    </r>
  </si>
  <si>
    <r>
      <rPr>
        <b/>
        <sz val="11"/>
        <color rgb="FF333333"/>
        <rFont val="Aptos Narrow"/>
        <family val="2"/>
        <scheme val="minor"/>
      </rPr>
      <t>COMMENT UTILISER CETTE DONNÉE</t>
    </r>
  </si>
  <si>
    <r>
      <rPr>
        <sz val="11"/>
        <color rgb="FF333333"/>
        <rFont val="Aptos Narrow"/>
        <family val="2"/>
        <scheme val="minor"/>
      </rPr>
      <t>1️⃣</t>
    </r>
  </si>
  <si>
    <r>
      <rPr>
        <sz val="11"/>
        <color rgb="FF333333"/>
        <rFont val="Aptos Narrow"/>
        <family val="2"/>
        <scheme val="minor"/>
      </rPr>
      <t>Si vous ne connaissez pas le poids de vos déchets plastiques :</t>
    </r>
  </si>
  <si>
    <r>
      <rPr>
        <sz val="11"/>
        <color rgb="FF333333"/>
        <rFont val="Aptos Narrow"/>
        <family val="2"/>
        <scheme val="minor"/>
      </rPr>
      <t>multipliez le poids total de vos déchets par 15 % (proportion de plastique).</t>
    </r>
  </si>
  <si>
    <r>
      <rPr>
        <sz val="11"/>
        <color rgb="FF333333"/>
        <rFont val="Aptos Narrow"/>
        <family val="2"/>
        <scheme val="minor"/>
      </rPr>
      <t>2️⃣</t>
    </r>
  </si>
  <si>
    <r>
      <rPr>
        <sz val="11"/>
        <color rgb="FF333333"/>
        <rFont val="Aptos Narrow"/>
        <family val="2"/>
        <scheme val="minor"/>
      </rPr>
      <t>Si vous ne connaissez pas la ventilation des SUP :</t>
    </r>
  </si>
  <si>
    <r>
      <rPr>
        <sz val="11"/>
        <color rgb="FF333333"/>
        <rFont val="Aptos Narrow"/>
        <family val="2"/>
        <scheme val="minor"/>
      </rPr>
      <t>multipliez la population par les estimations par habitant ci-dessus.</t>
    </r>
  </si>
  <si>
    <r>
      <rPr>
        <sz val="11"/>
        <color rgb="FF333333"/>
        <rFont val="Aptos Narrow"/>
        <family val="2"/>
        <scheme val="minor"/>
      </rPr>
      <t>3️⃣</t>
    </r>
  </si>
  <si>
    <r>
      <rPr>
        <sz val="11"/>
        <color rgb="FF333333"/>
        <rFont val="Aptos Narrow"/>
        <family val="2"/>
        <scheme val="minor"/>
      </rPr>
      <t>Si vous ne connaissez pas les coûts :</t>
    </r>
  </si>
  <si>
    <r>
      <rPr>
        <sz val="11"/>
        <color rgb="FF333333"/>
        <rFont val="Aptos Narrow"/>
        <family val="2"/>
        <scheme val="minor"/>
      </rPr>
      <t>multipliez le poids du plastique (kg) par les taux de coût ci-dessus.</t>
    </r>
  </si>
  <si>
    <r>
      <rPr>
        <sz val="11"/>
        <color rgb="FF333333"/>
        <rFont val="Aptos Narrow"/>
        <family val="2"/>
        <scheme val="minor"/>
      </rPr>
      <t>4️⃣</t>
    </r>
  </si>
  <si>
    <r>
      <rPr>
        <sz val="11"/>
        <color rgb="FF333333"/>
        <rFont val="Aptos Narrow"/>
        <family val="2"/>
        <scheme val="minor"/>
      </rPr>
      <t>Pour la comparaison :</t>
    </r>
  </si>
  <si>
    <r>
      <rPr>
        <sz val="11"/>
        <color rgb="FF333333"/>
        <rFont val="Aptos Narrow"/>
        <family val="2"/>
        <scheme val="minor"/>
      </rPr>
      <t>comparez vos données réelles à ces points de référence.</t>
    </r>
  </si>
  <si>
    <t>Gobelets pour boissons chaudes avec revêtement</t>
  </si>
  <si>
    <t>Bouteilles en plastique</t>
  </si>
  <si>
    <t>Total des matières recyclables commerciales/industrielles collectées</t>
  </si>
  <si>
    <t>Par ex., élimination du plastique issu du tamisage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</si>
</sst>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quot;$&quot;0.00"/>
    <numFmt numFmtId="166" formatCode="0.0%"/>
    <numFmt numFmtId="167" formatCode="0.0000"/>
    <numFmt numFmtId="168" formatCode="&quot;$&quot;#,##0.0000"/>
  </numFmts>
  <fonts count="60" x14ac:knownFonts="1">
    <font>
      <sz val="11"/>
      <color theme="1"/>
      <name val="Aptos Narrow"/>
      <family val="2"/>
      <scheme val="minor"/>
    </font>
    <font>
      <b/>
      <sz val="11"/>
      <color rgb="FF3F3F3F"/>
      <name val="Aptos Narrow"/>
      <family val="2"/>
      <scheme val="minor"/>
    </font>
    <font>
      <sz val="22"/>
      <color theme="1"/>
      <name val="Calibri"/>
      <family val="2"/>
    </font>
    <font>
      <b/>
      <sz val="11"/>
      <color theme="1"/>
      <name val="Calibri"/>
      <family val="2"/>
    </font>
    <font>
      <b/>
      <sz val="11"/>
      <color theme="1"/>
      <name val="Aptos Narrow"/>
      <family val="2"/>
      <scheme val="minor"/>
    </font>
    <font>
      <b/>
      <sz val="14"/>
      <color rgb="FFFFFFFF"/>
      <name val="Aptos Narrow"/>
      <family val="2"/>
      <scheme val="minor"/>
    </font>
    <font>
      <sz val="11"/>
      <color rgb="FF333333"/>
      <name val="Aptos Narrow"/>
      <family val="2"/>
      <scheme val="minor"/>
    </font>
    <font>
      <b/>
      <sz val="11"/>
      <color rgb="FF333333"/>
      <name val="Aptos Narrow"/>
      <family val="2"/>
    </font>
    <font>
      <b/>
      <sz val="10"/>
      <color rgb="FF2E7D32"/>
      <name val="Calibri"/>
    </font>
    <font>
      <sz val="11"/>
      <color rgb="FF333333"/>
      <name val="Aptos Narrow"/>
      <scheme val="minor"/>
    </font>
    <font>
      <b/>
      <sz val="11"/>
      <color rgb="FF2B579A"/>
      <name val="Aptos Narrow"/>
      <scheme val="minor"/>
    </font>
    <font>
      <b/>
      <sz val="11"/>
      <color rgb="FF333333"/>
      <name val="Aptos Narrow"/>
      <scheme val="minor"/>
    </font>
    <font>
      <sz val="12"/>
      <color rgb="FF333333"/>
      <name val="Aptos Narrow"/>
      <scheme val="minor"/>
    </font>
    <font>
      <b/>
      <i/>
      <sz val="11"/>
      <color rgb="FF2B579A"/>
      <name val="Aptos Narrow"/>
      <scheme val="minor"/>
    </font>
    <font>
      <sz val="11"/>
      <color theme="1"/>
      <name val="Aptos Narrow"/>
      <scheme val="minor"/>
    </font>
    <font>
      <sz val="14"/>
      <color rgb="FF333333"/>
      <name val="Aptos Narrow"/>
    </font>
    <font>
      <sz val="11"/>
      <color rgb="FF333333"/>
      <name val="Aptos Narrow"/>
    </font>
    <font>
      <i/>
      <sz val="11"/>
      <color rgb="FF333333"/>
      <name val="Aptos Narrow"/>
    </font>
    <font>
      <sz val="11"/>
      <color rgb="FF333333"/>
      <name val="Aptos Narrow"/>
      <family val="2"/>
    </font>
    <font>
      <b/>
      <sz val="11"/>
      <color theme="0"/>
      <name val="Aptos Narrow"/>
      <family val="2"/>
      <scheme val="minor"/>
    </font>
    <font>
      <sz val="11"/>
      <color theme="0"/>
      <name val="Aptos Narrow"/>
      <family val="2"/>
      <scheme val="minor"/>
    </font>
    <font>
      <b/>
      <sz val="11"/>
      <color rgb="FFFFFFFF"/>
      <name val="Aptos Narrow"/>
      <family val="2"/>
      <scheme val="minor"/>
    </font>
    <font>
      <i/>
      <sz val="11"/>
      <color theme="1"/>
      <name val="Aptos Narrow"/>
      <family val="2"/>
      <scheme val="minor"/>
    </font>
    <font>
      <b/>
      <sz val="11"/>
      <color rgb="FF333333"/>
      <name val="Aptos Narrow"/>
      <family val="2"/>
      <scheme val="minor"/>
    </font>
    <font>
      <i/>
      <sz val="11"/>
      <color rgb="FF333333"/>
      <name val="Aptos Narrow"/>
      <family val="2"/>
      <scheme val="minor"/>
    </font>
    <font>
      <i/>
      <sz val="11"/>
      <color rgb="FF666666"/>
      <name val="Aptos Narrow"/>
      <family val="2"/>
      <scheme val="minor"/>
    </font>
    <font>
      <b/>
      <sz val="10"/>
      <color theme="1"/>
      <name val="Aptos Narrow"/>
      <family val="2"/>
      <scheme val="minor"/>
    </font>
    <font>
      <sz val="10"/>
      <color rgb="FF333333"/>
      <name val="Aptos Narrow"/>
      <family val="2"/>
      <scheme val="minor"/>
    </font>
    <font>
      <sz val="11"/>
      <name val="Aptos Narrow"/>
      <family val="2"/>
      <scheme val="minor"/>
    </font>
    <font>
      <b/>
      <sz val="18"/>
      <color rgb="FFFFFFFF"/>
      <name val="Aptos Narrow"/>
      <family val="2"/>
      <scheme val="minor"/>
    </font>
    <font>
      <i/>
      <sz val="10"/>
      <color rgb="FF333333"/>
      <name val="Aptos Narrow"/>
      <family val="2"/>
      <scheme val="minor"/>
    </font>
    <font>
      <b/>
      <sz val="13"/>
      <color rgb="FF333333"/>
      <name val="Aptos Narrow"/>
      <family val="2"/>
      <scheme val="minor"/>
    </font>
    <font>
      <b/>
      <sz val="10"/>
      <color rgb="FF333333"/>
      <name val="Aptos Narrow"/>
      <family val="2"/>
      <scheme val="minor"/>
    </font>
    <font>
      <b/>
      <sz val="11"/>
      <color rgb="FF083266"/>
      <name val="Aptos Narrow"/>
      <family val="2"/>
      <scheme val="minor"/>
    </font>
    <font>
      <b/>
      <sz val="14"/>
      <color rgb="FFFFFFFF"/>
      <name val="Aptos Narrow"/>
      <family val="2"/>
    </font>
    <font>
      <b/>
      <i/>
      <sz val="11"/>
      <color rgb="FF333333"/>
      <name val="Aptos Narrow"/>
      <family val="2"/>
    </font>
    <font>
      <i/>
      <sz val="11"/>
      <color rgb="FF333333"/>
      <name val="Aptos Narrow"/>
      <family val="2"/>
    </font>
    <font>
      <b/>
      <sz val="12"/>
      <color theme="0"/>
      <name val="Aptos Narrow"/>
      <family val="2"/>
      <scheme val="minor"/>
    </font>
    <font>
      <sz val="11"/>
      <name val="Aptos Narrow"/>
      <family val="2"/>
    </font>
    <font>
      <b/>
      <sz val="11"/>
      <name val="Calibri"/>
      <family val="2"/>
    </font>
    <font>
      <i/>
      <sz val="11"/>
      <name val="Aptos Narrow"/>
      <family val="2"/>
    </font>
    <font>
      <sz val="22"/>
      <color theme="0"/>
      <name val="Calibri"/>
      <family val="2"/>
    </font>
    <font>
      <b/>
      <sz val="16"/>
      <color theme="0"/>
      <name val="Aptos Narrow"/>
      <family val="2"/>
      <scheme val="minor"/>
    </font>
    <font>
      <u/>
      <sz val="11"/>
      <color theme="10"/>
      <name val="Aptos Narrow"/>
      <family val="2"/>
      <scheme val="minor"/>
    </font>
    <font>
      <b/>
      <sz val="10"/>
      <color rgb="FFFFFFFF"/>
      <name val="Aptos Narrow"/>
      <family val="2"/>
      <scheme val="minor"/>
    </font>
    <font>
      <b/>
      <sz val="12"/>
      <color rgb="FFFFFFFF"/>
      <name val="Aptos Narrow"/>
      <family val="2"/>
      <scheme val="minor"/>
    </font>
    <font>
      <b/>
      <sz val="12"/>
      <color rgb="FFFFFFFF"/>
      <name val="Aptos Narrow"/>
      <family val="2"/>
    </font>
    <font>
      <b/>
      <sz val="16"/>
      <color rgb="FFFFFFFF"/>
      <name val="Aptos Narrow"/>
      <family val="2"/>
      <scheme val="minor"/>
    </font>
    <font>
      <b/>
      <sz val="9"/>
      <color rgb="FF333333"/>
      <name val="Aptos Narrow"/>
      <family val="2"/>
    </font>
    <font>
      <sz val="9"/>
      <color rgb="FF333333"/>
      <name val="Aptos Narrow"/>
      <family val="2"/>
    </font>
    <font>
      <b/>
      <sz val="12"/>
      <color theme="1"/>
      <name val="Aptos Narrow"/>
      <family val="2"/>
      <scheme val="minor"/>
    </font>
    <font>
      <i/>
      <sz val="10"/>
      <color rgb="FF666666"/>
      <name val="Aptos Narrow"/>
      <family val="2"/>
      <scheme val="minor"/>
    </font>
    <font>
      <i/>
      <sz val="11"/>
      <color theme="2" tint="-0.749992370372631"/>
      <name val="Aptos Narrow"/>
      <family val="2"/>
      <scheme val="minor"/>
    </font>
    <font>
      <sz val="11"/>
      <color theme="2" tint="-0.749992370372631"/>
      <name val="Aptos Narrow"/>
      <family val="2"/>
      <scheme val="minor"/>
    </font>
    <font>
      <i/>
      <sz val="10"/>
      <color theme="2" tint="-0.749992370372631"/>
      <name val="Aptos Narrow"/>
      <family val="2"/>
      <scheme val="minor"/>
    </font>
    <font>
      <i/>
      <sz val="9"/>
      <color theme="2" tint="-0.749992370372631"/>
      <name val="Aptos Narrow"/>
      <family val="2"/>
      <scheme val="minor"/>
    </font>
    <font>
      <b/>
      <sz val="12"/>
      <color theme="0"/>
      <name val="Aptos Narrow"/>
      <family val="2"/>
    </font>
    <font>
      <b/>
      <sz val="13"/>
      <color theme="1"/>
      <name val="Aptos Narrow"/>
      <family val="2"/>
      <scheme val="minor"/>
    </font>
    <font>
      <sz val="13"/>
      <color theme="1"/>
      <name val="Aptos Narrow"/>
      <family val="2"/>
      <scheme val="minor"/>
    </font>
    <font>
      <b/>
      <sz val="11"/>
      <name val="Aptos Narrow"/>
      <family val="2"/>
      <scheme val="minor"/>
    </font>
  </fonts>
  <fills count="16">
    <fill>
      <patternFill patternType="none"/>
    </fill>
    <fill>
      <patternFill patternType="gray125"/>
    </fill>
    <fill>
      <patternFill patternType="solid">
        <fgColor rgb="FFF2F2F2"/>
      </patternFill>
    </fill>
    <fill>
      <patternFill patternType="solid">
        <fgColor rgb="FFFFFFFF"/>
        <bgColor indexed="64"/>
      </patternFill>
    </fill>
    <fill>
      <patternFill patternType="solid">
        <fgColor rgb="FFF0F0F0"/>
        <bgColor indexed="64"/>
      </patternFill>
    </fill>
    <fill>
      <patternFill patternType="solid">
        <fgColor rgb="FFF5F5F5"/>
        <bgColor indexed="64"/>
      </patternFill>
    </fill>
    <fill>
      <patternFill patternType="solid">
        <fgColor rgb="FFFAFAFA"/>
        <bgColor indexed="64"/>
      </patternFill>
    </fill>
    <fill>
      <patternFill patternType="solid">
        <fgColor rgb="FFFFF9C4"/>
        <bgColor indexed="64"/>
      </patternFill>
    </fill>
    <fill>
      <patternFill patternType="solid">
        <fgColor rgb="FF083266"/>
        <bgColor indexed="64"/>
      </patternFill>
    </fill>
    <fill>
      <patternFill patternType="solid">
        <fgColor rgb="FFE3EFFD"/>
        <bgColor indexed="64"/>
      </patternFill>
    </fill>
    <fill>
      <patternFill patternType="solid">
        <fgColor rgb="FF29C3EC"/>
        <bgColor indexed="64"/>
      </patternFill>
    </fill>
    <fill>
      <patternFill patternType="solid">
        <fgColor rgb="FFEFEFEF"/>
        <bgColor indexed="64"/>
      </patternFill>
    </fill>
    <fill>
      <patternFill patternType="solid">
        <fgColor theme="2"/>
        <bgColor indexed="64"/>
      </patternFill>
    </fill>
    <fill>
      <patternFill patternType="solid">
        <fgColor rgb="FFD8E8FC"/>
        <bgColor indexed="64"/>
      </patternFill>
    </fill>
    <fill>
      <patternFill patternType="solid">
        <fgColor rgb="FFE0E0E0"/>
        <bgColor indexed="64"/>
      </patternFill>
    </fill>
    <fill>
      <patternFill patternType="solid">
        <fgColor rgb="FFE8E8E8"/>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right/>
      <top/>
      <bottom style="thin">
        <color rgb="FFE0E0E0"/>
      </bottom>
      <diagonal/>
    </border>
    <border>
      <left/>
      <right/>
      <top/>
      <bottom style="thin">
        <color rgb="FFE8E8E8"/>
      </bottom>
      <diagonal/>
    </border>
    <border>
      <left/>
      <right/>
      <top style="thin">
        <color rgb="FFE8E8E8"/>
      </top>
      <bottom style="thin">
        <color rgb="FFE8E8E8"/>
      </bottom>
      <diagonal/>
    </border>
    <border>
      <left/>
      <right/>
      <top style="thin">
        <color rgb="FFE8E8E8"/>
      </top>
      <bottom style="thin">
        <color rgb="FFE0E0E0"/>
      </bottom>
      <diagonal/>
    </border>
    <border>
      <left/>
      <right/>
      <top style="thin">
        <color rgb="FFE0E0E0"/>
      </top>
      <bottom/>
      <diagonal/>
    </border>
    <border>
      <left style="thin">
        <color rgb="FFE0E0E0"/>
      </left>
      <right/>
      <top style="thin">
        <color rgb="FFE0E0E0"/>
      </top>
      <bottom/>
      <diagonal/>
    </border>
    <border>
      <left style="thin">
        <color rgb="FFE0E0E0"/>
      </left>
      <right/>
      <top/>
      <bottom/>
      <diagonal/>
    </border>
    <border>
      <left style="thin">
        <color rgb="FFE0E0E0"/>
      </left>
      <right/>
      <top/>
      <bottom style="thin">
        <color rgb="FFE0E0E0"/>
      </bottom>
      <diagonal/>
    </border>
    <border>
      <left/>
      <right style="thin">
        <color rgb="FFE0E0E0"/>
      </right>
      <top style="thin">
        <color rgb="FFE0E0E0"/>
      </top>
      <bottom/>
      <diagonal/>
    </border>
    <border>
      <left/>
      <right style="thin">
        <color rgb="FFE0E0E0"/>
      </right>
      <top/>
      <bottom/>
      <diagonal/>
    </border>
    <border>
      <left/>
      <right style="thin">
        <color rgb="FFE0E0E0"/>
      </right>
      <top/>
      <bottom style="thin">
        <color rgb="FFE0E0E0"/>
      </bottom>
      <diagonal/>
    </border>
  </borders>
  <cellStyleXfs count="3">
    <xf numFmtId="0" fontId="0" fillId="0" borderId="0"/>
    <xf numFmtId="0" fontId="1" fillId="2" borderId="1" applyNumberFormat="0" applyAlignment="0" applyProtection="0"/>
    <xf numFmtId="0" fontId="43" fillId="0" borderId="0" applyNumberFormat="0" applyFill="0" applyBorder="0" applyAlignment="0" applyProtection="0"/>
  </cellStyleXfs>
  <cellXfs count="326">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xf numFmtId="0" fontId="3" fillId="0" borderId="0" xfId="0" applyFont="1" applyAlignment="1">
      <alignment horizontal="left" vertical="top" wrapText="1"/>
    </xf>
    <xf numFmtId="0" fontId="0" fillId="3" borderId="0" xfId="0" applyFill="1"/>
    <xf numFmtId="0" fontId="6" fillId="0" borderId="0" xfId="0" applyFont="1"/>
    <xf numFmtId="0" fontId="4" fillId="5" borderId="0" xfId="0" applyFont="1" applyFill="1"/>
    <xf numFmtId="0" fontId="0" fillId="4" borderId="0" xfId="0" applyFill="1"/>
    <xf numFmtId="0" fontId="16" fillId="4" borderId="0" xfId="0" applyFont="1" applyFill="1" applyAlignment="1">
      <alignment wrapText="1"/>
    </xf>
    <xf numFmtId="0" fontId="16" fillId="4" borderId="0" xfId="1" applyFont="1" applyFill="1" applyBorder="1" applyAlignment="1">
      <alignment wrapText="1"/>
    </xf>
    <xf numFmtId="0" fontId="9" fillId="4" borderId="0" xfId="0" applyFont="1" applyFill="1"/>
    <xf numFmtId="0" fontId="14" fillId="4" borderId="0" xfId="0" applyFont="1" applyFill="1"/>
    <xf numFmtId="0" fontId="6" fillId="4" borderId="0" xfId="0" applyFont="1" applyFill="1"/>
    <xf numFmtId="0" fontId="23" fillId="5" borderId="0" xfId="0" applyFont="1" applyFill="1"/>
    <xf numFmtId="0" fontId="0" fillId="7" borderId="0" xfId="0" applyFill="1"/>
    <xf numFmtId="0" fontId="14" fillId="0" borderId="0" xfId="0" applyFont="1"/>
    <xf numFmtId="0" fontId="8" fillId="0" borderId="0" xfId="0" applyFont="1" applyAlignment="1">
      <alignment wrapText="1"/>
    </xf>
    <xf numFmtId="0" fontId="11" fillId="0" borderId="0" xfId="0" applyFont="1" applyAlignment="1">
      <alignment horizontal="left"/>
    </xf>
    <xf numFmtId="0" fontId="10" fillId="0" borderId="0" xfId="0" applyFont="1"/>
    <xf numFmtId="0" fontId="13" fillId="0" borderId="0" xfId="0" applyFont="1"/>
    <xf numFmtId="0" fontId="27" fillId="0" borderId="0" xfId="0" applyFont="1"/>
    <xf numFmtId="0" fontId="9" fillId="0" borderId="0" xfId="0" applyFont="1"/>
    <xf numFmtId="0" fontId="23" fillId="5" borderId="0" xfId="0" applyFont="1" applyFill="1" applyAlignment="1">
      <alignment vertical="center" wrapText="1"/>
    </xf>
    <xf numFmtId="0" fontId="6" fillId="0" borderId="0" xfId="0" applyFont="1" applyAlignment="1">
      <alignment vertical="center" wrapText="1"/>
    </xf>
    <xf numFmtId="0" fontId="23" fillId="0" borderId="0" xfId="0" applyFont="1" applyAlignment="1">
      <alignment vertical="center" wrapText="1"/>
    </xf>
    <xf numFmtId="0" fontId="9" fillId="0" borderId="4" xfId="0" applyFont="1" applyBorder="1"/>
    <xf numFmtId="0" fontId="9" fillId="0" borderId="5" xfId="0" applyFont="1" applyBorder="1"/>
    <xf numFmtId="0" fontId="9" fillId="0" borderId="0" xfId="0" applyFont="1" applyAlignment="1">
      <alignment horizontal="center"/>
    </xf>
    <xf numFmtId="0" fontId="0" fillId="0" borderId="0" xfId="0" applyAlignment="1">
      <alignment horizontal="left"/>
    </xf>
    <xf numFmtId="4" fontId="0" fillId="0" borderId="0" xfId="0" applyNumberFormat="1"/>
    <xf numFmtId="9" fontId="0" fillId="0" borderId="0" xfId="0" applyNumberFormat="1"/>
    <xf numFmtId="0" fontId="16" fillId="0" borderId="0" xfId="0" applyFont="1" applyAlignment="1">
      <alignment wrapText="1"/>
    </xf>
    <xf numFmtId="0" fontId="17" fillId="0" borderId="0" xfId="0" applyFont="1" applyAlignment="1">
      <alignment wrapText="1"/>
    </xf>
    <xf numFmtId="4" fontId="16" fillId="0" borderId="0" xfId="0" applyNumberFormat="1" applyFont="1" applyAlignment="1" applyProtection="1">
      <alignment wrapText="1"/>
      <protection locked="0"/>
    </xf>
    <xf numFmtId="0" fontId="16" fillId="0" borderId="0" xfId="0" applyFont="1" applyAlignment="1" applyProtection="1">
      <alignment wrapText="1"/>
      <protection locked="0"/>
    </xf>
    <xf numFmtId="4" fontId="16" fillId="0" borderId="0" xfId="0" applyNumberFormat="1" applyFont="1" applyAlignment="1">
      <alignment wrapText="1"/>
    </xf>
    <xf numFmtId="0" fontId="16" fillId="0" borderId="0" xfId="1" applyFont="1" applyFill="1" applyBorder="1" applyAlignment="1">
      <alignment wrapText="1"/>
    </xf>
    <xf numFmtId="0" fontId="17" fillId="0" borderId="0" xfId="0" applyFont="1" applyAlignment="1" applyProtection="1">
      <alignment wrapText="1"/>
      <protection locked="0"/>
    </xf>
    <xf numFmtId="9" fontId="16" fillId="0" borderId="0" xfId="0" applyNumberFormat="1" applyFont="1" applyAlignment="1" applyProtection="1">
      <alignment wrapText="1"/>
      <protection locked="0"/>
    </xf>
    <xf numFmtId="0" fontId="16" fillId="0" borderId="0" xfId="1" applyFont="1" applyFill="1" applyBorder="1" applyAlignment="1" applyProtection="1">
      <alignment wrapText="1"/>
    </xf>
    <xf numFmtId="9" fontId="9" fillId="0" borderId="0" xfId="0" applyNumberFormat="1" applyFont="1"/>
    <xf numFmtId="9" fontId="14" fillId="0" borderId="0" xfId="0" applyNumberFormat="1" applyFont="1"/>
    <xf numFmtId="0" fontId="9" fillId="7" borderId="0" xfId="0" applyFont="1" applyFill="1"/>
    <xf numFmtId="0" fontId="17" fillId="7" borderId="0" xfId="0" applyFont="1" applyFill="1" applyAlignment="1">
      <alignment wrapText="1"/>
    </xf>
    <xf numFmtId="4" fontId="16" fillId="7" borderId="0" xfId="0" applyNumberFormat="1" applyFont="1" applyFill="1" applyAlignment="1" applyProtection="1">
      <alignment wrapText="1"/>
      <protection locked="0"/>
    </xf>
    <xf numFmtId="2" fontId="16" fillId="7" borderId="0" xfId="0" applyNumberFormat="1" applyFont="1" applyFill="1" applyAlignment="1" applyProtection="1">
      <alignment wrapText="1"/>
      <protection locked="0"/>
    </xf>
    <xf numFmtId="0" fontId="16" fillId="7" borderId="0" xfId="0" applyFont="1" applyFill="1" applyAlignment="1">
      <alignment wrapText="1"/>
    </xf>
    <xf numFmtId="0" fontId="16" fillId="7" borderId="0" xfId="1" applyFont="1" applyFill="1" applyBorder="1" applyAlignment="1">
      <alignment wrapText="1"/>
    </xf>
    <xf numFmtId="0" fontId="16" fillId="7" borderId="0" xfId="0" applyFont="1" applyFill="1" applyAlignment="1" applyProtection="1">
      <alignment wrapText="1"/>
      <protection locked="0"/>
    </xf>
    <xf numFmtId="0" fontId="17" fillId="7" borderId="0" xfId="0" applyFont="1" applyFill="1" applyAlignment="1" applyProtection="1">
      <alignment wrapText="1"/>
      <protection locked="0"/>
    </xf>
    <xf numFmtId="0" fontId="23" fillId="6" borderId="7" xfId="0" applyFont="1" applyFill="1" applyBorder="1"/>
    <xf numFmtId="0" fontId="23" fillId="6" borderId="6" xfId="0" applyFont="1" applyFill="1" applyBorder="1" applyAlignment="1">
      <alignment horizontal="center"/>
    </xf>
    <xf numFmtId="0" fontId="23" fillId="6" borderId="10" xfId="0" applyFont="1" applyFill="1" applyBorder="1" applyAlignment="1">
      <alignment wrapText="1"/>
    </xf>
    <xf numFmtId="0" fontId="32" fillId="5" borderId="0" xfId="0" applyFont="1" applyFill="1"/>
    <xf numFmtId="0" fontId="6" fillId="7" borderId="0" xfId="0" applyFont="1" applyFill="1"/>
    <xf numFmtId="0" fontId="6" fillId="7" borderId="0" xfId="0" applyFont="1" applyFill="1" applyAlignment="1">
      <alignment vertical="center" wrapText="1"/>
    </xf>
    <xf numFmtId="0" fontId="6" fillId="0" borderId="0" xfId="0" applyFont="1" applyAlignment="1">
      <alignment vertical="center"/>
    </xf>
    <xf numFmtId="0" fontId="6" fillId="0" borderId="0" xfId="0" applyFont="1" applyAlignment="1">
      <alignment wrapText="1"/>
    </xf>
    <xf numFmtId="0" fontId="6" fillId="3" borderId="8" xfId="0" applyFont="1" applyFill="1" applyBorder="1"/>
    <xf numFmtId="0" fontId="6" fillId="3" borderId="9" xfId="0" applyFont="1" applyFill="1" applyBorder="1"/>
    <xf numFmtId="0" fontId="6" fillId="0" borderId="0" xfId="0" applyFont="1" applyAlignment="1">
      <alignment horizontal="center"/>
    </xf>
    <xf numFmtId="165" fontId="6" fillId="3" borderId="0" xfId="0" applyNumberFormat="1" applyFont="1" applyFill="1" applyAlignment="1">
      <alignment horizontal="center"/>
    </xf>
    <xf numFmtId="165" fontId="6" fillId="3" borderId="2" xfId="0" applyNumberFormat="1" applyFont="1" applyFill="1" applyBorder="1" applyAlignment="1">
      <alignment horizontal="center"/>
    </xf>
    <xf numFmtId="9" fontId="6" fillId="3" borderId="0" xfId="0" applyNumberFormat="1" applyFont="1" applyFill="1" applyAlignment="1">
      <alignment horizontal="center"/>
    </xf>
    <xf numFmtId="9" fontId="6" fillId="3" borderId="2" xfId="0" applyNumberFormat="1" applyFont="1" applyFill="1" applyBorder="1" applyAlignment="1">
      <alignment horizontal="center"/>
    </xf>
    <xf numFmtId="2" fontId="6" fillId="3" borderId="0" xfId="0" applyNumberFormat="1" applyFont="1" applyFill="1" applyAlignment="1">
      <alignment horizontal="center"/>
    </xf>
    <xf numFmtId="4" fontId="6" fillId="0" borderId="0" xfId="0" applyNumberFormat="1" applyFont="1"/>
    <xf numFmtId="4" fontId="18" fillId="0" borderId="0" xfId="0" applyNumberFormat="1" applyFont="1" applyAlignment="1" applyProtection="1">
      <alignment wrapText="1"/>
      <protection locked="0"/>
    </xf>
    <xf numFmtId="4" fontId="18" fillId="0" borderId="0" xfId="0" applyNumberFormat="1" applyFont="1" applyAlignment="1">
      <alignment wrapText="1"/>
    </xf>
    <xf numFmtId="4" fontId="36" fillId="0" borderId="0" xfId="0" applyNumberFormat="1" applyFont="1" applyAlignment="1">
      <alignment wrapText="1"/>
    </xf>
    <xf numFmtId="0" fontId="27" fillId="3" borderId="0" xfId="0" applyFont="1" applyFill="1"/>
    <xf numFmtId="0" fontId="23" fillId="4" borderId="0" xfId="0" applyFont="1" applyFill="1"/>
    <xf numFmtId="0" fontId="16" fillId="4" borderId="0" xfId="0" applyFont="1" applyFill="1" applyAlignment="1" applyProtection="1">
      <alignment wrapText="1"/>
      <protection locked="0"/>
    </xf>
    <xf numFmtId="0" fontId="12" fillId="4" borderId="0" xfId="0" applyFont="1" applyFill="1" applyAlignment="1">
      <alignment horizontal="right"/>
    </xf>
    <xf numFmtId="0" fontId="9" fillId="4" borderId="0" xfId="0" applyFont="1" applyFill="1" applyAlignment="1">
      <alignment wrapText="1"/>
    </xf>
    <xf numFmtId="0" fontId="9" fillId="4" borderId="0" xfId="0" applyFont="1" applyFill="1" applyAlignment="1">
      <alignment horizontal="left" vertical="top"/>
    </xf>
    <xf numFmtId="0" fontId="11" fillId="4" borderId="0" xfId="0" applyFont="1" applyFill="1" applyAlignment="1">
      <alignment horizontal="right"/>
    </xf>
    <xf numFmtId="0" fontId="28" fillId="4" borderId="0" xfId="0" applyFont="1" applyFill="1"/>
    <xf numFmtId="0" fontId="10" fillId="4" borderId="0" xfId="0" applyFont="1" applyFill="1"/>
    <xf numFmtId="0" fontId="6" fillId="4" borderId="0" xfId="0" applyFont="1" applyFill="1" applyAlignment="1">
      <alignment wrapText="1"/>
    </xf>
    <xf numFmtId="0" fontId="6" fillId="4" borderId="0" xfId="0" applyFont="1" applyFill="1" applyAlignment="1">
      <alignment horizontal="right"/>
    </xf>
    <xf numFmtId="0" fontId="6" fillId="4" borderId="11" xfId="0" applyFont="1" applyFill="1" applyBorder="1" applyAlignment="1">
      <alignment wrapText="1"/>
    </xf>
    <xf numFmtId="0" fontId="6" fillId="4" borderId="12" xfId="0" applyFont="1" applyFill="1" applyBorder="1" applyAlignment="1">
      <alignment wrapText="1"/>
    </xf>
    <xf numFmtId="0" fontId="19" fillId="10" borderId="0" xfId="0" applyFont="1" applyFill="1" applyAlignment="1">
      <alignment vertical="center" wrapText="1"/>
    </xf>
    <xf numFmtId="0" fontId="20" fillId="10" borderId="0" xfId="0" applyFont="1" applyFill="1" applyAlignment="1">
      <alignment vertical="center" wrapText="1"/>
    </xf>
    <xf numFmtId="0" fontId="37" fillId="8" borderId="0" xfId="0" applyFont="1" applyFill="1" applyAlignment="1">
      <alignment vertical="center" wrapText="1"/>
    </xf>
    <xf numFmtId="0" fontId="19" fillId="8" borderId="0" xfId="0" applyFont="1" applyFill="1" applyAlignment="1">
      <alignment vertical="center" wrapText="1"/>
    </xf>
    <xf numFmtId="0" fontId="19" fillId="8" borderId="0" xfId="0" quotePrefix="1" applyFont="1" applyFill="1" applyAlignment="1">
      <alignment vertical="center" wrapText="1"/>
    </xf>
    <xf numFmtId="0" fontId="31" fillId="12" borderId="0" xfId="0" applyFont="1" applyFill="1" applyAlignment="1">
      <alignment vertical="center" wrapText="1"/>
    </xf>
    <xf numFmtId="0" fontId="0" fillId="12" borderId="0" xfId="0" applyFill="1"/>
    <xf numFmtId="0" fontId="28" fillId="0" borderId="0" xfId="0" applyFont="1"/>
    <xf numFmtId="0" fontId="39" fillId="0" borderId="0" xfId="0" applyFont="1" applyAlignment="1">
      <alignment wrapText="1"/>
    </xf>
    <xf numFmtId="0" fontId="20" fillId="0" borderId="0" xfId="0" applyFont="1"/>
    <xf numFmtId="0" fontId="41" fillId="0" borderId="0" xfId="0" applyFont="1" applyAlignment="1">
      <alignment horizontal="left"/>
    </xf>
    <xf numFmtId="0" fontId="22" fillId="0" borderId="0" xfId="0" applyFont="1"/>
    <xf numFmtId="0" fontId="6" fillId="9" borderId="0" xfId="0" applyFont="1" applyFill="1"/>
    <xf numFmtId="0" fontId="0" fillId="9" borderId="0" xfId="0" applyFill="1"/>
    <xf numFmtId="0" fontId="16" fillId="9" borderId="0" xfId="0" applyFont="1" applyFill="1" applyAlignment="1" applyProtection="1">
      <alignment wrapText="1"/>
      <protection locked="0"/>
    </xf>
    <xf numFmtId="0" fontId="18" fillId="9" borderId="0" xfId="0" applyFont="1" applyFill="1" applyAlignment="1" applyProtection="1">
      <alignment wrapText="1"/>
      <protection locked="0"/>
    </xf>
    <xf numFmtId="0" fontId="16" fillId="9" borderId="0" xfId="0" applyFont="1" applyFill="1" applyAlignment="1">
      <alignment wrapText="1"/>
    </xf>
    <xf numFmtId="0" fontId="18" fillId="9" borderId="0" xfId="0" applyFont="1" applyFill="1" applyAlignment="1">
      <alignment wrapText="1"/>
    </xf>
    <xf numFmtId="4" fontId="6" fillId="13" borderId="0" xfId="0" applyNumberFormat="1" applyFont="1" applyFill="1"/>
    <xf numFmtId="0" fontId="6" fillId="13" borderId="4" xfId="0" applyFont="1" applyFill="1" applyBorder="1"/>
    <xf numFmtId="0" fontId="6" fillId="13" borderId="5" xfId="0" applyFont="1" applyFill="1" applyBorder="1"/>
    <xf numFmtId="0" fontId="6" fillId="13" borderId="0" xfId="0" applyFont="1" applyFill="1"/>
    <xf numFmtId="0" fontId="0" fillId="13" borderId="0" xfId="0" applyFill="1"/>
    <xf numFmtId="0" fontId="23" fillId="13" borderId="0" xfId="0" applyFont="1" applyFill="1"/>
    <xf numFmtId="164" fontId="6" fillId="13" borderId="0" xfId="0" applyNumberFormat="1" applyFont="1" applyFill="1"/>
    <xf numFmtId="9" fontId="0" fillId="13" borderId="0" xfId="0" applyNumberFormat="1" applyFill="1"/>
    <xf numFmtId="0" fontId="16" fillId="13" borderId="0" xfId="0" applyFont="1" applyFill="1" applyAlignment="1" applyProtection="1">
      <alignment wrapText="1"/>
      <protection locked="0"/>
    </xf>
    <xf numFmtId="0" fontId="18" fillId="13" borderId="0" xfId="0" applyFont="1" applyFill="1" applyAlignment="1" applyProtection="1">
      <alignment wrapText="1"/>
      <protection locked="0"/>
    </xf>
    <xf numFmtId="4" fontId="18" fillId="13" borderId="0" xfId="0" applyNumberFormat="1" applyFont="1" applyFill="1" applyAlignment="1" applyProtection="1">
      <alignment wrapText="1"/>
      <protection locked="0"/>
    </xf>
    <xf numFmtId="0" fontId="18" fillId="13" borderId="0" xfId="0" applyFont="1" applyFill="1" applyAlignment="1">
      <alignment wrapText="1"/>
    </xf>
    <xf numFmtId="0" fontId="16" fillId="13" borderId="0" xfId="0" applyFont="1" applyFill="1" applyAlignment="1">
      <alignment wrapText="1"/>
    </xf>
    <xf numFmtId="0" fontId="9" fillId="13" borderId="0" xfId="0" applyFont="1" applyFill="1"/>
    <xf numFmtId="0" fontId="14" fillId="13" borderId="0" xfId="0" applyFont="1" applyFill="1"/>
    <xf numFmtId="9" fontId="9" fillId="13" borderId="0" xfId="0" applyNumberFormat="1" applyFont="1" applyFill="1"/>
    <xf numFmtId="9" fontId="14" fillId="13" borderId="0" xfId="0" applyNumberFormat="1" applyFont="1" applyFill="1"/>
    <xf numFmtId="4" fontId="36" fillId="13" borderId="0" xfId="0" applyNumberFormat="1" applyFont="1" applyFill="1" applyAlignment="1">
      <alignment wrapText="1"/>
    </xf>
    <xf numFmtId="0" fontId="6" fillId="13" borderId="0" xfId="0" applyFont="1" applyFill="1" applyAlignment="1">
      <alignment horizontal="left"/>
    </xf>
    <xf numFmtId="164" fontId="6" fillId="13" borderId="0" xfId="0" applyNumberFormat="1" applyFont="1" applyFill="1" applyAlignment="1">
      <alignment horizontal="left"/>
    </xf>
    <xf numFmtId="4" fontId="27" fillId="13" borderId="0" xfId="0" applyNumberFormat="1" applyFont="1" applyFill="1"/>
    <xf numFmtId="166" fontId="27" fillId="13" borderId="0" xfId="0" applyNumberFormat="1" applyFont="1" applyFill="1"/>
    <xf numFmtId="0" fontId="27" fillId="13" borderId="0" xfId="0" applyFont="1" applyFill="1" applyAlignment="1">
      <alignment horizontal="center"/>
    </xf>
    <xf numFmtId="0" fontId="27" fillId="13" borderId="0" xfId="0" applyFont="1" applyFill="1"/>
    <xf numFmtId="4" fontId="16" fillId="13" borderId="0" xfId="0" applyNumberFormat="1" applyFont="1" applyFill="1" applyAlignment="1" applyProtection="1">
      <alignment wrapText="1"/>
      <protection locked="0"/>
    </xf>
    <xf numFmtId="4" fontId="16" fillId="13" borderId="0" xfId="0" applyNumberFormat="1" applyFont="1" applyFill="1" applyAlignment="1">
      <alignment wrapText="1"/>
    </xf>
    <xf numFmtId="0" fontId="32" fillId="14" borderId="0" xfId="0" applyFont="1" applyFill="1"/>
    <xf numFmtId="0" fontId="27" fillId="11" borderId="0" xfId="0" applyFont="1" applyFill="1"/>
    <xf numFmtId="0" fontId="32" fillId="11" borderId="0" xfId="0" applyFont="1" applyFill="1"/>
    <xf numFmtId="0" fontId="23" fillId="14" borderId="0" xfId="0" applyFont="1" applyFill="1"/>
    <xf numFmtId="4" fontId="23" fillId="14" borderId="0" xfId="0" applyNumberFormat="1" applyFont="1" applyFill="1"/>
    <xf numFmtId="164" fontId="23" fillId="14" borderId="0" xfId="0" applyNumberFormat="1" applyFont="1" applyFill="1"/>
    <xf numFmtId="9" fontId="23" fillId="14" borderId="0" xfId="0" applyNumberFormat="1" applyFont="1" applyFill="1"/>
    <xf numFmtId="0" fontId="0" fillId="11" borderId="0" xfId="0" applyFill="1"/>
    <xf numFmtId="0" fontId="28" fillId="11" borderId="0" xfId="0" applyFont="1" applyFill="1"/>
    <xf numFmtId="0" fontId="7" fillId="5" borderId="0" xfId="0" applyFont="1" applyFill="1" applyAlignment="1">
      <alignment wrapText="1"/>
    </xf>
    <xf numFmtId="0" fontId="7" fillId="5" borderId="0" xfId="1" applyFont="1" applyFill="1" applyBorder="1" applyAlignment="1" applyProtection="1">
      <alignment wrapText="1"/>
      <protection locked="0"/>
    </xf>
    <xf numFmtId="0" fontId="7" fillId="5" borderId="0" xfId="0" applyFont="1" applyFill="1" applyAlignment="1" applyProtection="1">
      <alignment wrapText="1"/>
      <protection locked="0"/>
    </xf>
    <xf numFmtId="0" fontId="35" fillId="5" borderId="0" xfId="0" applyFont="1" applyFill="1" applyAlignment="1" applyProtection="1">
      <alignment wrapText="1"/>
      <protection locked="0"/>
    </xf>
    <xf numFmtId="0" fontId="7" fillId="14" borderId="0" xfId="0" applyFont="1" applyFill="1" applyAlignment="1">
      <alignment wrapText="1"/>
    </xf>
    <xf numFmtId="9" fontId="7" fillId="14" borderId="0" xfId="0" applyNumberFormat="1" applyFont="1" applyFill="1" applyAlignment="1">
      <alignment wrapText="1"/>
    </xf>
    <xf numFmtId="0" fontId="15" fillId="11" borderId="0" xfId="0" applyFont="1" applyFill="1" applyAlignment="1">
      <alignment horizontal="left" wrapText="1"/>
    </xf>
    <xf numFmtId="0" fontId="18" fillId="11" borderId="0" xfId="0" applyFont="1" applyFill="1" applyAlignment="1">
      <alignment wrapText="1"/>
    </xf>
    <xf numFmtId="0" fontId="38" fillId="11" borderId="0" xfId="0" applyFont="1" applyFill="1" applyAlignment="1">
      <alignment wrapText="1"/>
    </xf>
    <xf numFmtId="0" fontId="16" fillId="11" borderId="0" xfId="0" applyFont="1" applyFill="1" applyAlignment="1">
      <alignment wrapText="1"/>
    </xf>
    <xf numFmtId="0" fontId="17" fillId="11" borderId="0" xfId="0" applyFont="1" applyFill="1" applyAlignment="1">
      <alignment wrapText="1"/>
    </xf>
    <xf numFmtId="0" fontId="16" fillId="11" borderId="0" xfId="1" applyFont="1" applyFill="1" applyBorder="1" applyAlignment="1">
      <alignment wrapText="1"/>
    </xf>
    <xf numFmtId="0" fontId="18" fillId="11" borderId="0" xfId="1" applyFont="1" applyFill="1" applyBorder="1" applyAlignment="1" applyProtection="1">
      <alignment wrapText="1"/>
      <protection locked="0"/>
    </xf>
    <xf numFmtId="0" fontId="16" fillId="11" borderId="0" xfId="1" applyFont="1" applyFill="1" applyBorder="1" applyAlignment="1" applyProtection="1">
      <alignment wrapText="1"/>
    </xf>
    <xf numFmtId="0" fontId="40" fillId="11" borderId="0" xfId="0" applyFont="1" applyFill="1" applyAlignment="1">
      <alignment wrapText="1"/>
    </xf>
    <xf numFmtId="0" fontId="18" fillId="11" borderId="0" xfId="1" applyFont="1" applyFill="1" applyBorder="1" applyAlignment="1">
      <alignment wrapText="1"/>
    </xf>
    <xf numFmtId="0" fontId="9" fillId="11" borderId="0" xfId="0" applyFont="1" applyFill="1"/>
    <xf numFmtId="0" fontId="14" fillId="11" borderId="0" xfId="0" applyFont="1" applyFill="1"/>
    <xf numFmtId="0" fontId="24" fillId="5" borderId="0" xfId="0" applyFont="1" applyFill="1"/>
    <xf numFmtId="0" fontId="23" fillId="14" borderId="0" xfId="0" applyFont="1" applyFill="1" applyAlignment="1">
      <alignment horizontal="left"/>
    </xf>
    <xf numFmtId="164" fontId="23" fillId="14" borderId="0" xfId="0" applyNumberFormat="1" applyFont="1" applyFill="1" applyAlignment="1">
      <alignment horizontal="left"/>
    </xf>
    <xf numFmtId="0" fontId="20" fillId="11" borderId="0" xfId="0" applyFont="1" applyFill="1"/>
    <xf numFmtId="0" fontId="6" fillId="11" borderId="0" xfId="0" applyFont="1" applyFill="1"/>
    <xf numFmtId="0" fontId="6" fillId="3" borderId="0" xfId="0" applyFont="1" applyFill="1"/>
    <xf numFmtId="0" fontId="6" fillId="3" borderId="0" xfId="0" applyFont="1" applyFill="1" applyAlignment="1">
      <alignment horizontal="right"/>
    </xf>
    <xf numFmtId="0" fontId="23" fillId="7" borderId="0" xfId="0" applyFont="1" applyFill="1"/>
    <xf numFmtId="0" fontId="7" fillId="4" borderId="0" xfId="1" applyFont="1" applyFill="1" applyBorder="1" applyAlignment="1">
      <alignment wrapText="1"/>
    </xf>
    <xf numFmtId="0" fontId="7" fillId="4" borderId="0" xfId="0" applyFont="1" applyFill="1" applyAlignment="1" applyProtection="1">
      <alignment wrapText="1"/>
      <protection locked="0"/>
    </xf>
    <xf numFmtId="0" fontId="7" fillId="7" borderId="0" xfId="1" applyFont="1" applyFill="1" applyBorder="1" applyAlignment="1" applyProtection="1">
      <alignment wrapText="1"/>
      <protection locked="0"/>
    </xf>
    <xf numFmtId="0" fontId="7" fillId="7" borderId="0" xfId="0" applyFont="1" applyFill="1" applyAlignment="1">
      <alignment wrapText="1"/>
    </xf>
    <xf numFmtId="0" fontId="7" fillId="7" borderId="0" xfId="1" applyFont="1" applyFill="1" applyBorder="1" applyAlignment="1">
      <alignment wrapText="1"/>
    </xf>
    <xf numFmtId="0" fontId="7" fillId="7" borderId="0" xfId="0" applyFont="1" applyFill="1" applyAlignment="1" applyProtection="1">
      <alignment wrapText="1"/>
      <protection locked="0"/>
    </xf>
    <xf numFmtId="0" fontId="7" fillId="4" borderId="0" xfId="0" applyFont="1" applyFill="1" applyAlignment="1">
      <alignment wrapText="1"/>
    </xf>
    <xf numFmtId="0" fontId="7" fillId="14" borderId="0" xfId="0" applyFont="1" applyFill="1" applyAlignment="1" applyProtection="1">
      <alignment wrapText="1"/>
      <protection locked="0"/>
    </xf>
    <xf numFmtId="0" fontId="7" fillId="14" borderId="0" xfId="1" applyFont="1" applyFill="1" applyBorder="1" applyAlignment="1">
      <alignment wrapText="1"/>
    </xf>
    <xf numFmtId="0" fontId="51" fillId="0" borderId="0" xfId="0" applyFont="1"/>
    <xf numFmtId="0" fontId="23" fillId="4" borderId="3" xfId="0" applyFont="1" applyFill="1" applyBorder="1"/>
    <xf numFmtId="0" fontId="9" fillId="4" borderId="4" xfId="0" applyFont="1" applyFill="1" applyBorder="1" applyAlignment="1">
      <alignment horizontal="left"/>
    </xf>
    <xf numFmtId="0" fontId="9" fillId="4" borderId="5" xfId="0" applyFont="1" applyFill="1" applyBorder="1" applyAlignment="1">
      <alignment horizontal="left"/>
    </xf>
    <xf numFmtId="0" fontId="4" fillId="4" borderId="0" xfId="0" applyFont="1" applyFill="1"/>
    <xf numFmtId="0" fontId="23" fillId="4" borderId="0" xfId="0" applyFont="1" applyFill="1" applyAlignment="1">
      <alignment horizontal="right"/>
    </xf>
    <xf numFmtId="0" fontId="50" fillId="0" borderId="0" xfId="0" applyFont="1"/>
    <xf numFmtId="0" fontId="25" fillId="0" borderId="0" xfId="0" applyFont="1"/>
    <xf numFmtId="2" fontId="27" fillId="13" borderId="0" xfId="0" applyNumberFormat="1" applyFont="1" applyFill="1"/>
    <xf numFmtId="2" fontId="32" fillId="14" borderId="0" xfId="0" applyNumberFormat="1" applyFont="1" applyFill="1"/>
    <xf numFmtId="0" fontId="37" fillId="8" borderId="0" xfId="0" applyFont="1" applyFill="1"/>
    <xf numFmtId="0" fontId="20" fillId="8" borderId="0" xfId="0" applyFont="1" applyFill="1"/>
    <xf numFmtId="0" fontId="18" fillId="4" borderId="0" xfId="0" applyFont="1" applyFill="1" applyAlignment="1">
      <alignment wrapText="1"/>
    </xf>
    <xf numFmtId="0" fontId="18" fillId="4" borderId="0" xfId="0" applyFont="1" applyFill="1" applyAlignment="1" applyProtection="1">
      <alignment wrapText="1"/>
      <protection locked="0"/>
    </xf>
    <xf numFmtId="0" fontId="49" fillId="11" borderId="0" xfId="1" applyFont="1" applyFill="1" applyBorder="1" applyAlignment="1">
      <alignment wrapText="1"/>
    </xf>
    <xf numFmtId="168" fontId="27" fillId="0" borderId="0" xfId="0" applyNumberFormat="1" applyFont="1"/>
    <xf numFmtId="166" fontId="27" fillId="0" borderId="0" xfId="0" applyNumberFormat="1" applyFont="1"/>
    <xf numFmtId="0" fontId="27" fillId="0" borderId="0" xfId="0" applyFont="1" applyAlignment="1">
      <alignment horizontal="center"/>
    </xf>
    <xf numFmtId="0" fontId="50" fillId="5" borderId="0" xfId="0" applyFont="1" applyFill="1"/>
    <xf numFmtId="167" fontId="0" fillId="0" borderId="0" xfId="0" applyNumberFormat="1"/>
    <xf numFmtId="0" fontId="59" fillId="0" borderId="0" xfId="0" applyFont="1"/>
    <xf numFmtId="3" fontId="23" fillId="13" borderId="0" xfId="0" applyNumberFormat="1" applyFont="1" applyFill="1"/>
    <xf numFmtId="3" fontId="6" fillId="13" borderId="0" xfId="0" applyNumberFormat="1" applyFont="1" applyFill="1"/>
    <xf numFmtId="3" fontId="0" fillId="0" borderId="0" xfId="0" applyNumberFormat="1"/>
    <xf numFmtId="3" fontId="16" fillId="7" borderId="0" xfId="0" applyNumberFormat="1" applyFont="1" applyFill="1" applyAlignment="1" applyProtection="1">
      <alignment wrapText="1"/>
      <protection locked="0"/>
    </xf>
    <xf numFmtId="3" fontId="16" fillId="7" borderId="0" xfId="1" applyNumberFormat="1" applyFont="1" applyFill="1" applyBorder="1" applyAlignment="1">
      <alignment wrapText="1"/>
    </xf>
    <xf numFmtId="3" fontId="18" fillId="7" borderId="0" xfId="0" applyNumberFormat="1" applyFont="1" applyFill="1" applyAlignment="1" applyProtection="1">
      <alignment wrapText="1"/>
      <protection locked="0"/>
    </xf>
    <xf numFmtId="3" fontId="18" fillId="13" borderId="0" xfId="0" applyNumberFormat="1" applyFont="1" applyFill="1" applyAlignment="1" applyProtection="1">
      <alignment wrapText="1"/>
      <protection locked="0"/>
    </xf>
    <xf numFmtId="3" fontId="18" fillId="13" borderId="0" xfId="0" applyNumberFormat="1" applyFont="1" applyFill="1" applyAlignment="1">
      <alignment wrapText="1"/>
    </xf>
    <xf numFmtId="3" fontId="23" fillId="14" borderId="0" xfId="0" applyNumberFormat="1" applyFont="1" applyFill="1"/>
    <xf numFmtId="3" fontId="7" fillId="14" borderId="0" xfId="0" applyNumberFormat="1" applyFont="1" applyFill="1" applyAlignment="1" applyProtection="1">
      <alignment wrapText="1"/>
      <protection locked="0"/>
    </xf>
    <xf numFmtId="3" fontId="7" fillId="14" borderId="0" xfId="0" applyNumberFormat="1" applyFont="1" applyFill="1" applyAlignment="1">
      <alignment wrapText="1"/>
    </xf>
    <xf numFmtId="1" fontId="18" fillId="13" borderId="0" xfId="0" applyNumberFormat="1" applyFont="1" applyFill="1" applyAlignment="1" applyProtection="1">
      <alignment wrapText="1"/>
      <protection locked="0"/>
    </xf>
    <xf numFmtId="0" fontId="43" fillId="0" borderId="0" xfId="2"/>
    <xf numFmtId="0" fontId="18" fillId="7" borderId="0" xfId="0" applyFont="1" applyFill="1" applyAlignment="1" applyProtection="1">
      <alignment wrapText="1"/>
      <protection locked="0"/>
    </xf>
    <xf numFmtId="0" fontId="4" fillId="0" borderId="0" xfId="0" applyFont="1"/>
    <xf numFmtId="2" fontId="6" fillId="13" borderId="0" xfId="0" applyNumberFormat="1" applyFont="1" applyFill="1"/>
    <xf numFmtId="4" fontId="27" fillId="11" borderId="0" xfId="0" applyNumberFormat="1" applyFont="1" applyFill="1"/>
    <xf numFmtId="4" fontId="32" fillId="14" borderId="0" xfId="0" applyNumberFormat="1" applyFont="1" applyFill="1"/>
    <xf numFmtId="4" fontId="32" fillId="11" borderId="0" xfId="0" applyNumberFormat="1" applyFont="1" applyFill="1"/>
    <xf numFmtId="0" fontId="59" fillId="0" borderId="0" xfId="0" applyFont="1" applyAlignment="1">
      <alignment wrapText="1"/>
    </xf>
    <xf numFmtId="0" fontId="4" fillId="13" borderId="0" xfId="0" applyFont="1" applyFill="1"/>
    <xf numFmtId="0" fontId="59" fillId="13" borderId="0" xfId="0" applyFont="1" applyFill="1"/>
    <xf numFmtId="0" fontId="6" fillId="4" borderId="11" xfId="0" applyFont="1" applyFill="1" applyBorder="1"/>
    <xf numFmtId="0" fontId="9" fillId="0" borderId="4" xfId="0" applyFont="1" applyBorder="1" applyAlignment="1">
      <alignment wrapText="1"/>
    </xf>
    <xf numFmtId="0" fontId="0" fillId="0" borderId="0" xfId="0" applyAlignment="1">
      <alignment horizontal="left" wrapText="1"/>
    </xf>
    <xf numFmtId="0" fontId="29" fillId="8" borderId="0" xfId="0" applyFont="1" applyFill="1" applyAlignment="1">
      <alignment vertical="center" wrapText="1"/>
    </xf>
    <xf numFmtId="0" fontId="5" fillId="8" borderId="0" xfId="0" applyFont="1" applyFill="1" applyAlignment="1">
      <alignment vertical="center" wrapText="1"/>
    </xf>
    <xf numFmtId="0" fontId="31" fillId="5" borderId="0" xfId="0" applyFont="1" applyFill="1" applyAlignment="1">
      <alignment vertical="center" wrapText="1"/>
    </xf>
    <xf numFmtId="0" fontId="57" fillId="15" borderId="0" xfId="0" applyFont="1" applyFill="1"/>
    <xf numFmtId="0" fontId="58" fillId="0" borderId="0" xfId="0" applyFont="1"/>
    <xf numFmtId="0" fontId="51" fillId="0" borderId="0" xfId="0" applyFont="1" applyAlignment="1">
      <alignment vertical="center" wrapText="1"/>
    </xf>
    <xf numFmtId="0" fontId="6" fillId="0" borderId="0" xfId="0" applyFont="1" applyAlignment="1">
      <alignment vertical="center" wrapText="1"/>
    </xf>
    <xf numFmtId="0" fontId="5" fillId="8" borderId="0" xfId="0" applyFont="1" applyFill="1"/>
    <xf numFmtId="0" fontId="21" fillId="8" borderId="0" xfId="0" applyFont="1" applyFill="1"/>
    <xf numFmtId="0" fontId="33" fillId="5" borderId="0" xfId="0" applyFont="1" applyFill="1"/>
    <xf numFmtId="0" fontId="25" fillId="4" borderId="0" xfId="0" applyFont="1" applyFill="1"/>
    <xf numFmtId="0" fontId="26" fillId="0" borderId="0" xfId="0" applyFont="1"/>
    <xf numFmtId="0" fontId="0" fillId="0" borderId="0" xfId="0"/>
    <xf numFmtId="0" fontId="27" fillId="0" borderId="0" xfId="0" applyFont="1"/>
    <xf numFmtId="0" fontId="9" fillId="0" borderId="0" xfId="0" applyFont="1"/>
    <xf numFmtId="0" fontId="52" fillId="0" borderId="0" xfId="0" applyFont="1" applyAlignment="1">
      <alignment wrapText="1"/>
    </xf>
    <xf numFmtId="0" fontId="53" fillId="0" borderId="0" xfId="0" applyFont="1"/>
    <xf numFmtId="0" fontId="23" fillId="15" borderId="0" xfId="0" applyFont="1" applyFill="1"/>
    <xf numFmtId="0" fontId="45" fillId="8" borderId="0" xfId="0" applyFont="1" applyFill="1" applyAlignment="1">
      <alignment horizontal="center"/>
    </xf>
    <xf numFmtId="0" fontId="5" fillId="8" borderId="0" xfId="0" applyFont="1" applyFill="1" applyAlignment="1">
      <alignment horizontal="center"/>
    </xf>
    <xf numFmtId="0" fontId="54" fillId="3" borderId="0" xfId="0" applyFont="1" applyFill="1" applyAlignment="1">
      <alignment horizontal="left"/>
    </xf>
    <xf numFmtId="0" fontId="55" fillId="3" borderId="0" xfId="0" applyFont="1" applyFill="1" applyAlignment="1">
      <alignment horizontal="left"/>
    </xf>
    <xf numFmtId="0" fontId="37" fillId="8" borderId="0" xfId="0" applyFont="1" applyFill="1" applyAlignment="1">
      <alignment horizontal="center"/>
    </xf>
    <xf numFmtId="0" fontId="7" fillId="15" borderId="0" xfId="0" applyFont="1" applyFill="1" applyAlignment="1" applyProtection="1">
      <alignment wrapText="1"/>
      <protection locked="0"/>
    </xf>
    <xf numFmtId="0" fontId="48" fillId="15" borderId="0" xfId="0" applyFont="1" applyFill="1" applyAlignment="1">
      <alignment wrapText="1"/>
    </xf>
    <xf numFmtId="0" fontId="48" fillId="15" borderId="0" xfId="0" applyFont="1" applyFill="1" applyAlignment="1" applyProtection="1">
      <alignment wrapText="1"/>
      <protection locked="0"/>
    </xf>
    <xf numFmtId="0" fontId="46" fillId="8" borderId="0" xfId="0" applyFont="1" applyFill="1" applyAlignment="1">
      <alignment horizontal="center" wrapText="1"/>
    </xf>
    <xf numFmtId="0" fontId="46" fillId="8" borderId="0" xfId="0" applyFont="1" applyFill="1" applyAlignment="1" applyProtection="1">
      <alignment horizontal="center" wrapText="1"/>
      <protection locked="0"/>
    </xf>
    <xf numFmtId="0" fontId="7" fillId="15" borderId="0" xfId="0" applyFont="1" applyFill="1" applyAlignment="1">
      <alignment wrapText="1"/>
    </xf>
    <xf numFmtId="0" fontId="34" fillId="8" borderId="0" xfId="0" applyFont="1" applyFill="1" applyAlignment="1">
      <alignment horizontal="center" wrapText="1"/>
    </xf>
    <xf numFmtId="0" fontId="34" fillId="8" borderId="0" xfId="0" applyFont="1" applyFill="1" applyAlignment="1">
      <alignment horizontal="left" wrapText="1"/>
    </xf>
    <xf numFmtId="0" fontId="56" fillId="8" borderId="0" xfId="0" applyFont="1" applyFill="1" applyAlignment="1">
      <alignment horizontal="center" wrapText="1"/>
    </xf>
    <xf numFmtId="0" fontId="30" fillId="3" borderId="0" xfId="0" applyFont="1" applyFill="1" applyAlignment="1">
      <alignment horizontal="left"/>
    </xf>
    <xf numFmtId="0" fontId="6" fillId="3" borderId="0" xfId="0" applyFont="1" applyFill="1" applyAlignment="1">
      <alignment horizontal="left"/>
    </xf>
    <xf numFmtId="0" fontId="19" fillId="8" borderId="0" xfId="0" applyFont="1" applyFill="1"/>
    <xf numFmtId="0" fontId="20" fillId="8" borderId="0" xfId="0" applyFont="1" applyFill="1"/>
    <xf numFmtId="0" fontId="50" fillId="0" borderId="0" xfId="0" applyFont="1"/>
    <xf numFmtId="0" fontId="51" fillId="0" borderId="0" xfId="0" applyFont="1"/>
    <xf numFmtId="0" fontId="44" fillId="8" borderId="0" xfId="0" applyFont="1" applyFill="1"/>
    <xf numFmtId="0" fontId="47" fillId="8" borderId="0" xfId="0" applyFont="1" applyFill="1"/>
    <xf numFmtId="0" fontId="30" fillId="3" borderId="0" xfId="0" applyFont="1" applyFill="1"/>
    <xf numFmtId="0" fontId="27" fillId="3" borderId="0" xfId="0" applyFont="1" applyFill="1"/>
    <xf numFmtId="0" fontId="4" fillId="0" borderId="0" xfId="0" applyFont="1"/>
    <xf numFmtId="0" fontId="50" fillId="0" borderId="0" xfId="0" applyFont="1" applyAlignment="1">
      <alignment horizontal="center"/>
    </xf>
    <xf numFmtId="0" fontId="37" fillId="8" borderId="0" xfId="0" applyFont="1" applyFill="1" applyAlignment="1">
      <alignment horizontal="left"/>
    </xf>
    <xf numFmtId="0" fontId="19" fillId="8" borderId="0" xfId="0" applyFont="1" applyFill="1" applyAlignment="1">
      <alignment horizontal="left"/>
    </xf>
    <xf numFmtId="0" fontId="42" fillId="8" borderId="0" xfId="0" applyFont="1" applyFill="1" applyAlignment="1">
      <alignment horizontal="left"/>
    </xf>
    <xf numFmtId="0" fontId="23" fillId="5" borderId="0" xfId="0" applyFont="1" applyFill="1"/>
    <xf numFmtId="0" fontId="23" fillId="5" borderId="0" xfId="0" applyFont="1" applyFill="1" applyAlignment="1">
      <alignment wrapText="1"/>
    </xf>
    <xf numFmtId="0" fontId="23" fillId="5" borderId="0" xfId="0" applyFont="1" applyFill="1" applyAlignment="1">
      <alignment horizontal="center"/>
    </xf>
    <xf numFmtId="0" fontId="23" fillId="4" borderId="0" xfId="0" applyFont="1" applyFill="1"/>
    <xf numFmtId="0" fontId="23" fillId="4" borderId="0" xfId="0" applyFont="1" applyFill="1" applyAlignment="1">
      <alignment wrapText="1"/>
    </xf>
    <xf numFmtId="0" fontId="24" fillId="4" borderId="0" xfId="0" applyFont="1" applyFill="1"/>
    <xf numFmtId="0" fontId="6" fillId="4" borderId="0" xfId="0" applyFont="1" applyFill="1"/>
    <xf numFmtId="0" fontId="6" fillId="4" borderId="0" xfId="0" applyFont="1" applyFill="1" applyAlignment="1">
      <alignment wrapText="1"/>
    </xf>
    <xf numFmtId="0" fontId="6" fillId="0" borderId="0" xfId="0" applyFont="1"/>
    <xf numFmtId="3" fontId="9" fillId="7" borderId="0" xfId="0" applyNumberFormat="1" applyFont="1" applyFill="1" applyProtection="1">
      <protection locked="0"/>
    </xf>
    <xf numFmtId="1" fontId="9" fillId="7" borderId="0" xfId="0" applyNumberFormat="1" applyFont="1" applyFill="1" applyProtection="1">
      <protection locked="0"/>
    </xf>
    <xf numFmtId="0" fontId="9" fillId="7" borderId="0" xfId="0" applyFont="1" applyFill="1" applyProtection="1">
      <protection locked="0"/>
    </xf>
    <xf numFmtId="0" fontId="9" fillId="7" borderId="4" xfId="0" applyFont="1" applyFill="1" applyBorder="1" applyProtection="1">
      <protection locked="0"/>
    </xf>
    <xf numFmtId="0" fontId="9" fillId="7" borderId="5" xfId="0" applyFont="1" applyFill="1" applyBorder="1" applyProtection="1">
      <protection locked="0"/>
    </xf>
    <xf numFmtId="0" fontId="6" fillId="7" borderId="0" xfId="0" applyFont="1" applyFill="1" applyProtection="1">
      <protection locked="0"/>
    </xf>
    <xf numFmtId="0" fontId="0" fillId="7" borderId="0" xfId="0" applyFill="1" applyProtection="1">
      <protection locked="0"/>
    </xf>
    <xf numFmtId="4" fontId="0" fillId="7" borderId="0" xfId="0" applyNumberFormat="1" applyFill="1" applyProtection="1">
      <protection locked="0"/>
    </xf>
    <xf numFmtId="4" fontId="6" fillId="7" borderId="0" xfId="0" applyNumberFormat="1" applyFont="1" applyFill="1" applyProtection="1">
      <protection locked="0"/>
    </xf>
    <xf numFmtId="0" fontId="18" fillId="4" borderId="0" xfId="0" applyFont="1" applyFill="1" applyAlignment="1" applyProtection="1">
      <alignment wrapText="1"/>
    </xf>
    <xf numFmtId="0" fontId="16" fillId="4" borderId="0" xfId="0" applyFont="1" applyFill="1" applyAlignment="1" applyProtection="1">
      <alignment wrapText="1"/>
    </xf>
    <xf numFmtId="0" fontId="16" fillId="0" borderId="0" xfId="0" applyFont="1" applyAlignment="1" applyProtection="1">
      <alignment wrapText="1"/>
    </xf>
    <xf numFmtId="0" fontId="16" fillId="4" borderId="0" xfId="1" applyFont="1" applyFill="1" applyBorder="1" applyAlignment="1" applyProtection="1">
      <alignment wrapText="1"/>
    </xf>
    <xf numFmtId="0" fontId="16" fillId="13" borderId="0" xfId="0" applyFont="1" applyFill="1" applyAlignment="1" applyProtection="1">
      <alignment wrapText="1"/>
    </xf>
    <xf numFmtId="3" fontId="16" fillId="13" borderId="0" xfId="0" applyNumberFormat="1" applyFont="1" applyFill="1" applyAlignment="1" applyProtection="1">
      <alignment wrapText="1"/>
    </xf>
    <xf numFmtId="4" fontId="16" fillId="0" borderId="0" xfId="0" applyNumberFormat="1" applyFont="1" applyAlignment="1" applyProtection="1">
      <alignment wrapText="1"/>
    </xf>
    <xf numFmtId="0" fontId="18" fillId="13" borderId="0" xfId="0" applyFont="1" applyFill="1" applyAlignment="1" applyProtection="1">
      <alignment wrapText="1"/>
    </xf>
    <xf numFmtId="4" fontId="18" fillId="13" borderId="0" xfId="0" applyNumberFormat="1" applyFont="1" applyFill="1" applyAlignment="1" applyProtection="1">
      <alignment wrapText="1"/>
    </xf>
    <xf numFmtId="4" fontId="18" fillId="0" borderId="0" xfId="0" applyNumberFormat="1" applyFont="1" applyAlignment="1" applyProtection="1">
      <alignment wrapText="1"/>
    </xf>
    <xf numFmtId="3" fontId="18" fillId="13" borderId="0" xfId="0" applyNumberFormat="1" applyFont="1" applyFill="1" applyAlignment="1" applyProtection="1">
      <alignment wrapText="1"/>
    </xf>
    <xf numFmtId="0" fontId="17" fillId="0" borderId="0" xfId="0" applyFont="1" applyAlignment="1" applyProtection="1">
      <alignment wrapText="1"/>
    </xf>
    <xf numFmtId="3" fontId="17" fillId="13" borderId="0" xfId="0" applyNumberFormat="1" applyFont="1" applyFill="1" applyAlignment="1" applyProtection="1">
      <alignment wrapText="1"/>
    </xf>
    <xf numFmtId="4" fontId="17" fillId="0" borderId="0" xfId="0" applyNumberFormat="1" applyFont="1" applyAlignment="1" applyProtection="1">
      <alignment wrapText="1"/>
    </xf>
    <xf numFmtId="4" fontId="36" fillId="13" borderId="0" xfId="0" applyNumberFormat="1" applyFont="1" applyFill="1" applyAlignment="1" applyProtection="1">
      <alignment wrapText="1"/>
    </xf>
    <xf numFmtId="4" fontId="36" fillId="0" borderId="0" xfId="0" applyNumberFormat="1" applyFont="1" applyAlignment="1" applyProtection="1">
      <alignment wrapText="1"/>
    </xf>
    <xf numFmtId="0" fontId="18" fillId="9" borderId="0" xfId="0" applyFont="1" applyFill="1" applyAlignment="1" applyProtection="1">
      <alignment wrapText="1"/>
    </xf>
    <xf numFmtId="0" fontId="6" fillId="9" borderId="0" xfId="0" applyFont="1" applyFill="1" applyProtection="1"/>
    <xf numFmtId="0" fontId="36" fillId="13" borderId="0" xfId="0" applyFont="1" applyFill="1" applyAlignment="1" applyProtection="1">
      <alignment wrapText="1"/>
    </xf>
    <xf numFmtId="3" fontId="36" fillId="13" borderId="0" xfId="0" applyNumberFormat="1" applyFont="1" applyFill="1" applyAlignment="1" applyProtection="1">
      <alignment wrapText="1"/>
    </xf>
    <xf numFmtId="0" fontId="6" fillId="13" borderId="0" xfId="0" applyFont="1" applyFill="1" applyProtection="1"/>
    <xf numFmtId="3" fontId="6" fillId="13" borderId="0" xfId="0" applyNumberFormat="1" applyFont="1" applyFill="1" applyProtection="1"/>
    <xf numFmtId="0" fontId="23" fillId="14" borderId="0" xfId="0" applyFont="1" applyFill="1" applyProtection="1"/>
    <xf numFmtId="3" fontId="23" fillId="14" borderId="0" xfId="0" applyNumberFormat="1" applyFont="1" applyFill="1" applyProtection="1"/>
    <xf numFmtId="164" fontId="23" fillId="14" borderId="0" xfId="0" applyNumberFormat="1" applyFont="1" applyFill="1" applyProtection="1"/>
    <xf numFmtId="0" fontId="16" fillId="9" borderId="0" xfId="0" applyFont="1" applyFill="1" applyAlignment="1" applyProtection="1">
      <alignment wrapText="1"/>
    </xf>
    <xf numFmtId="0" fontId="17" fillId="9" borderId="0" xfId="0" applyFont="1" applyFill="1" applyAlignment="1" applyProtection="1">
      <alignment wrapText="1"/>
    </xf>
    <xf numFmtId="0" fontId="9" fillId="9" borderId="0" xfId="0" applyFont="1" applyFill="1" applyProtection="1"/>
    <xf numFmtId="0" fontId="23" fillId="7" borderId="0" xfId="0" applyFont="1" applyFill="1" applyProtection="1">
      <protection locked="0"/>
    </xf>
    <xf numFmtId="0" fontId="14" fillId="7" borderId="0" xfId="0" applyFont="1" applyFill="1" applyProtection="1">
      <protection locked="0"/>
    </xf>
    <xf numFmtId="3" fontId="14" fillId="7" borderId="0" xfId="0" applyNumberFormat="1" applyFont="1" applyFill="1" applyProtection="1">
      <protection locked="0"/>
    </xf>
    <xf numFmtId="3" fontId="18" fillId="7" borderId="0" xfId="1" applyNumberFormat="1" applyFont="1" applyFill="1" applyBorder="1" applyAlignment="1" applyProtection="1">
      <alignment wrapText="1"/>
      <protection locked="0"/>
    </xf>
    <xf numFmtId="3" fontId="6" fillId="7" borderId="0" xfId="0" applyNumberFormat="1" applyFont="1" applyFill="1" applyProtection="1">
      <protection locked="0"/>
    </xf>
    <xf numFmtId="0" fontId="16" fillId="7" borderId="0" xfId="1" applyFont="1" applyFill="1" applyBorder="1" applyAlignment="1" applyProtection="1">
      <alignment wrapText="1"/>
      <protection locked="0"/>
    </xf>
    <xf numFmtId="0" fontId="7" fillId="4" borderId="0" xfId="1" applyFont="1" applyFill="1" applyBorder="1" applyAlignment="1" applyProtection="1">
      <alignment wrapText="1"/>
      <protection locked="0"/>
    </xf>
    <xf numFmtId="0" fontId="16" fillId="11" borderId="0" xfId="0" applyFont="1" applyFill="1" applyAlignment="1" applyProtection="1">
      <alignment wrapText="1"/>
    </xf>
    <xf numFmtId="9" fontId="16" fillId="13" borderId="0" xfId="0" applyNumberFormat="1" applyFont="1" applyFill="1" applyAlignment="1" applyProtection="1">
      <alignment wrapText="1"/>
    </xf>
    <xf numFmtId="3" fontId="16" fillId="7" borderId="0" xfId="1" applyNumberFormat="1" applyFont="1" applyFill="1" applyBorder="1" applyAlignment="1" applyProtection="1">
      <alignment wrapText="1"/>
      <protection locked="0"/>
    </xf>
    <xf numFmtId="9" fontId="16" fillId="0" borderId="0" xfId="0" applyNumberFormat="1" applyFont="1" applyAlignment="1" applyProtection="1">
      <alignment wrapText="1"/>
    </xf>
    <xf numFmtId="9" fontId="17" fillId="13" borderId="0" xfId="0" applyNumberFormat="1" applyFont="1" applyFill="1" applyAlignment="1" applyProtection="1">
      <alignment wrapText="1"/>
    </xf>
    <xf numFmtId="9" fontId="17" fillId="0" borderId="0" xfId="0" applyNumberFormat="1" applyFont="1" applyAlignment="1" applyProtection="1">
      <alignment wrapText="1"/>
    </xf>
    <xf numFmtId="0" fontId="0" fillId="7" borderId="0" xfId="0" applyFont="1" applyFill="1" applyProtection="1">
      <protection locked="0"/>
    </xf>
  </cellXfs>
  <cellStyles count="3">
    <cellStyle name="Hyperlink" xfId="2" builtinId="8"/>
    <cellStyle name="Normal" xfId="0" builtinId="0"/>
    <cellStyle name="Output" xfId="1" builtinId="21"/>
  </cellStyles>
  <dxfs count="0"/>
  <tableStyles count="0" defaultTableStyle="TableStyleMedium2" defaultPivotStyle="PivotStyleLight16"/>
  <colors>
    <mruColors>
      <color rgb="FFD8E8FC"/>
      <color rgb="FF083266"/>
      <color rgb="FFF0F0F0"/>
      <color rgb="FFD3D3D3"/>
      <color rgb="FFC0C0C0"/>
      <color rgb="FFE0E0E0"/>
      <color rgb="FF29C3EC"/>
      <color rgb="FF333333"/>
      <color rgb="FFD1F6FF"/>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Poids du SUP : Ordures et matières recyclables – Année 1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Résidentiel!$A$15:$A$25</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Résidentiel!$D$15:$D$25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129-420E-B821-7F075A6C7999}"/>
            </c:ext>
          </c:extLst>
        </c:ser>
        <c:ser>
          <c:idx val="1"/>
          <c:order val="1"/>
          <c:tx>
            <c:v>Matières recyclables</c:v>
          </c:tx>
          <c:spPr>
            <a:solidFill>
              <a:schemeClr val="accent2"/>
            </a:solidFill>
            <a:ln>
              <a:noFill/>
            </a:ln>
            <a:effectLst/>
          </c:spPr>
          <c:invertIfNegative val="0"/>
          <c:val>
            <c:numRef>
              <c:f>Résidentiel!$D$56:$D$66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129-420E-B821-7F075A6C7999}"/>
            </c:ext>
          </c:extLst>
        </c:ser>
        <c:dLbls>
          <c:showLegendKey val="0"/>
          <c:showVal val="0"/>
          <c:showCatName val="0"/>
          <c:showSerName val="0"/>
          <c:showPercent val="0"/>
          <c:showBubbleSize val="0"/>
        </c:dLbls>
        <c:gapWidth val="182"/>
        <c:axId val="439715712"/>
        <c:axId val="439701312"/>
      </c:barChart>
      <c:catAx>
        <c:axId val="43971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1312"/>
        <c:crosses val="autoZero"/>
        <c:auto val="1"/>
        <c:lblAlgn val="ctr"/>
        <c:lblOffset val="100"/>
        <c:noMultiLvlLbl val="0"/>
      </c:catAx>
      <c:valAx>
        <c:axId val="43970131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1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Coût du SUP : Comparaison Année 1 et Année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Année 1</c:v>
          </c:tx>
          <c:spPr>
            <a:solidFill>
              <a:schemeClr val="accent1"/>
            </a:solidFill>
            <a:ln>
              <a:noFill/>
            </a:ln>
            <a:effectLst/>
          </c:spPr>
          <c:invertIfNegative val="0"/>
          <c:cat>
            <c:strRef>
              <c:f>'Eaux usées'!$A$12:$A$22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'Eaux usées'!$G$12:$G$22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864-4133-8584-BA54E1634382}"/>
            </c:ext>
          </c:extLst>
        </c:ser>
        <c:ser>
          <c:idx val="1"/>
          <c:order val="1"/>
          <c:tx>
            <c:v>Année 2</c:v>
          </c:tx>
          <c:spPr>
            <a:solidFill>
              <a:schemeClr val="accent2"/>
            </a:solidFill>
            <a:ln>
              <a:noFill/>
            </a:ln>
            <a:effectLst/>
          </c:spPr>
          <c:invertIfNegative val="0"/>
          <c:val>
            <c:numRef>
              <c:f>'Eaux usées'!$O$12:$O$22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864-4133-8584-BA54E1634382}"/>
            </c:ext>
          </c:extLst>
        </c:ser>
        <c:dLbls>
          <c:showLegendKey val="0"/>
          <c:showVal val="0"/>
          <c:showCatName val="0"/>
          <c:showSerName val="0"/>
          <c:showPercent val="0"/>
          <c:showBubbleSize val="0"/>
        </c:dLbls>
        <c:gapWidth val="182"/>
        <c:axId val="338875408"/>
        <c:axId val="338860528"/>
      </c:barChart>
      <c:catAx>
        <c:axId val="338875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60528"/>
        <c:crosses val="autoZero"/>
        <c:auto val="1"/>
        <c:lblAlgn val="ctr"/>
        <c:lblOffset val="100"/>
        <c:noMultiLvlLbl val="0"/>
      </c:catAx>
      <c:valAx>
        <c:axId val="33886052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7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ca" b="1"/>
              <a:t>Coût des SUP par flux – Année 1</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Ord.rés</c:v>
          </c:tx>
          <c:spPr>
            <a:solidFill>
              <a:schemeClr val="accent1"/>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Récapitulatif!$B$22:$B$32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D86-4158-8416-EEDCADF6337C}"/>
            </c:ext>
          </c:extLst>
        </c:ser>
        <c:ser>
          <c:idx val="1"/>
          <c:order val="1"/>
          <c:tx>
            <c:v>Rec.rés</c:v>
          </c:tx>
          <c:spPr>
            <a:solidFill>
              <a:schemeClr val="accent2"/>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Récapitulatif!$C$22:$C$32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9D86-4158-8416-EEDCADF6337C}"/>
            </c:ext>
          </c:extLst>
        </c:ser>
        <c:ser>
          <c:idx val="2"/>
          <c:order val="2"/>
          <c:tx>
            <c:v>Ord.com/ind</c:v>
          </c:tx>
          <c:spPr>
            <a:solidFill>
              <a:schemeClr val="accent3"/>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Récapitulatif!$D$22:$D$32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9D86-4158-8416-EEDCADF6337C}"/>
            </c:ext>
          </c:extLst>
        </c:ser>
        <c:ser>
          <c:idx val="3"/>
          <c:order val="3"/>
          <c:tx>
            <c:v>Rec.com/ind</c:v>
          </c:tx>
          <c:spPr>
            <a:solidFill>
              <a:schemeClr val="accent4"/>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Récapitulatif!$E$22:$E$32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D86-4158-8416-EEDCADF6337C}"/>
            </c:ext>
          </c:extLst>
        </c:ser>
        <c:ser>
          <c:idx val="4"/>
          <c:order val="4"/>
          <c:tx>
            <c:v>Eaux usées</c:v>
          </c:tx>
          <c:spPr>
            <a:solidFill>
              <a:schemeClr val="accent5"/>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Récapitulatif!$F$22:$F$32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D86-4158-8416-EEDCADF6337C}"/>
            </c:ext>
          </c:extLst>
        </c:ser>
        <c:dLbls>
          <c:showLegendKey val="0"/>
          <c:showVal val="0"/>
          <c:showCatName val="0"/>
          <c:showSerName val="0"/>
          <c:showPercent val="0"/>
          <c:showBubbleSize val="0"/>
        </c:dLbls>
        <c:gapWidth val="150"/>
        <c:overlap val="100"/>
        <c:axId val="626376176"/>
        <c:axId val="626376656"/>
      </c:barChart>
      <c:catAx>
        <c:axId val="6263761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Objet en SUP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376656"/>
        <c:crosses val="autoZero"/>
        <c:auto val="1"/>
        <c:lblAlgn val="ctr"/>
        <c:lblOffset val="100"/>
        <c:noMultiLvlLbl val="0"/>
      </c:catAx>
      <c:valAx>
        <c:axId val="6263766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Coût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37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ca" b="1"/>
              <a:t>Coût des SUP par flux – Année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Ord.rés</c:v>
          </c:tx>
          <c:spPr>
            <a:solidFill>
              <a:schemeClr val="accent1"/>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Récapitulatif!$J$22:$J$32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479-46B3-8E77-EE227908BD03}"/>
            </c:ext>
          </c:extLst>
        </c:ser>
        <c:ser>
          <c:idx val="1"/>
          <c:order val="1"/>
          <c:tx>
            <c:v>Rec.rés</c:v>
          </c:tx>
          <c:spPr>
            <a:solidFill>
              <a:schemeClr val="accent2"/>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Récapitulatif!$K$22:$K$32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0479-46B3-8E77-EE227908BD03}"/>
            </c:ext>
          </c:extLst>
        </c:ser>
        <c:ser>
          <c:idx val="2"/>
          <c:order val="2"/>
          <c:tx>
            <c:v>Ord.com/ind</c:v>
          </c:tx>
          <c:spPr>
            <a:solidFill>
              <a:schemeClr val="accent3"/>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Récapitulatif!$L$22:$L$32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0479-46B3-8E77-EE227908BD03}"/>
            </c:ext>
          </c:extLst>
        </c:ser>
        <c:ser>
          <c:idx val="3"/>
          <c:order val="3"/>
          <c:tx>
            <c:v>Rec.com/ind</c:v>
          </c:tx>
          <c:spPr>
            <a:solidFill>
              <a:schemeClr val="accent4"/>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Récapitulatif!$M$22:$M$32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0479-46B3-8E77-EE227908BD03}"/>
            </c:ext>
          </c:extLst>
        </c:ser>
        <c:ser>
          <c:idx val="4"/>
          <c:order val="4"/>
          <c:tx>
            <c:v>Eaux usées</c:v>
          </c:tx>
          <c:spPr>
            <a:solidFill>
              <a:schemeClr val="accent5"/>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Récapitulatif!$N$22:$N$32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0479-46B3-8E77-EE227908BD03}"/>
            </c:ext>
          </c:extLst>
        </c:ser>
        <c:dLbls>
          <c:showLegendKey val="0"/>
          <c:showVal val="0"/>
          <c:showCatName val="0"/>
          <c:showSerName val="0"/>
          <c:showPercent val="0"/>
          <c:showBubbleSize val="0"/>
        </c:dLbls>
        <c:gapWidth val="150"/>
        <c:overlap val="100"/>
        <c:axId val="439702752"/>
        <c:axId val="439703232"/>
      </c:barChart>
      <c:catAx>
        <c:axId val="439702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Objet en SUP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3232"/>
        <c:crosses val="autoZero"/>
        <c:auto val="1"/>
        <c:lblAlgn val="ctr"/>
        <c:lblOffset val="100"/>
        <c:noMultiLvlLbl val="0"/>
      </c:catAx>
      <c:valAx>
        <c:axId val="439703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Coût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ca" b="1"/>
              <a:t>Poids des SUP par flux (kg) – Année 1</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Ord.rés</c:v>
          </c:tx>
          <c:spPr>
            <a:solidFill>
              <a:schemeClr val="accent1"/>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Récapitulatif!$B$6:$B$16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32ED-476F-A9D1-A6347F340EA2}"/>
            </c:ext>
          </c:extLst>
        </c:ser>
        <c:ser>
          <c:idx val="1"/>
          <c:order val="1"/>
          <c:tx>
            <c:v>Rec.rés</c:v>
          </c:tx>
          <c:spPr>
            <a:solidFill>
              <a:schemeClr val="accent2"/>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Récapitulatif!$C$6:$C$16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2ED-476F-A9D1-A6347F340EA2}"/>
            </c:ext>
          </c:extLst>
        </c:ser>
        <c:ser>
          <c:idx val="2"/>
          <c:order val="2"/>
          <c:tx>
            <c:v>Ord.com/ind</c:v>
          </c:tx>
          <c:spPr>
            <a:solidFill>
              <a:schemeClr val="accent3"/>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Récapitulatif!$D$6:$D$16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2ED-476F-A9D1-A6347F340EA2}"/>
            </c:ext>
          </c:extLst>
        </c:ser>
        <c:ser>
          <c:idx val="3"/>
          <c:order val="3"/>
          <c:tx>
            <c:v>Rec.com/ind</c:v>
          </c:tx>
          <c:spPr>
            <a:solidFill>
              <a:schemeClr val="accent4"/>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Récapitulatif!$E$6:$E$16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32ED-476F-A9D1-A6347F340EA2}"/>
            </c:ext>
          </c:extLst>
        </c:ser>
        <c:ser>
          <c:idx val="4"/>
          <c:order val="4"/>
          <c:tx>
            <c:v>Eaux usées</c:v>
          </c:tx>
          <c:spPr>
            <a:solidFill>
              <a:schemeClr val="accent5"/>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Récapitulatif!$F$6:$F$16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32ED-476F-A9D1-A6347F340EA2}"/>
            </c:ext>
          </c:extLst>
        </c:ser>
        <c:dLbls>
          <c:showLegendKey val="0"/>
          <c:showVal val="0"/>
          <c:showCatName val="0"/>
          <c:showSerName val="0"/>
          <c:showPercent val="0"/>
          <c:showBubbleSize val="0"/>
        </c:dLbls>
        <c:gapWidth val="150"/>
        <c:overlap val="100"/>
        <c:axId val="937009920"/>
        <c:axId val="937010880"/>
      </c:barChart>
      <c:catAx>
        <c:axId val="9370099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Objet en SUP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010880"/>
        <c:crosses val="autoZero"/>
        <c:auto val="1"/>
        <c:lblAlgn val="ctr"/>
        <c:lblOffset val="100"/>
        <c:noMultiLvlLbl val="0"/>
      </c:catAx>
      <c:valAx>
        <c:axId val="937010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Poids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009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ca" b="1"/>
              <a:t>Poids des SUP par flux (kg) – Année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Ord.rés</c:v>
          </c:tx>
          <c:spPr>
            <a:solidFill>
              <a:schemeClr val="accent1"/>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Récapitulatif!$J$6:$J$16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1E8-4549-8BB9-784F4DB62191}"/>
            </c:ext>
          </c:extLst>
        </c:ser>
        <c:ser>
          <c:idx val="1"/>
          <c:order val="1"/>
          <c:tx>
            <c:v>Rec.rés</c:v>
          </c:tx>
          <c:spPr>
            <a:solidFill>
              <a:schemeClr val="accent2"/>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Récapitulatif!$K$6:$K$16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1E8-4549-8BB9-784F4DB62191}"/>
            </c:ext>
          </c:extLst>
        </c:ser>
        <c:ser>
          <c:idx val="2"/>
          <c:order val="2"/>
          <c:tx>
            <c:v>Ord.com/ind</c:v>
          </c:tx>
          <c:spPr>
            <a:solidFill>
              <a:schemeClr val="accent3"/>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Récapitulatif!$L$6:$L$16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1E8-4549-8BB9-784F4DB62191}"/>
            </c:ext>
          </c:extLst>
        </c:ser>
        <c:ser>
          <c:idx val="3"/>
          <c:order val="3"/>
          <c:tx>
            <c:v>Rec.com/ind</c:v>
          </c:tx>
          <c:spPr>
            <a:solidFill>
              <a:schemeClr val="accent4"/>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Récapitulatif!$M$6:$M$16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B1E8-4549-8BB9-784F4DB62191}"/>
            </c:ext>
          </c:extLst>
        </c:ser>
        <c:ser>
          <c:idx val="4"/>
          <c:order val="4"/>
          <c:tx>
            <c:v>Eaux usées</c:v>
          </c:tx>
          <c:spPr>
            <a:solidFill>
              <a:schemeClr val="accent5"/>
            </a:solidFill>
            <a:ln>
              <a:noFill/>
            </a:ln>
            <a:effectLst/>
          </c:spPr>
          <c:invertIfNegative val="0"/>
          <c:cat>
            <c:strRef>
              <c:f>Récapitulatif!$A$22:$A$32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Récapitulatif!$N$6:$N$16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B1E8-4549-8BB9-784F4DB62191}"/>
            </c:ext>
          </c:extLst>
        </c:ser>
        <c:dLbls>
          <c:showLegendKey val="0"/>
          <c:showVal val="0"/>
          <c:showCatName val="0"/>
          <c:showSerName val="0"/>
          <c:showPercent val="0"/>
          <c:showBubbleSize val="0"/>
        </c:dLbls>
        <c:gapWidth val="150"/>
        <c:overlap val="100"/>
        <c:axId val="1522486144"/>
        <c:axId val="1522470304"/>
      </c:barChart>
      <c:catAx>
        <c:axId val="15224861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Objet en SUP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470304"/>
        <c:crosses val="autoZero"/>
        <c:auto val="1"/>
        <c:lblAlgn val="ctr"/>
        <c:lblOffset val="100"/>
        <c:noMultiLvlLbl val="0"/>
      </c:catAx>
      <c:valAx>
        <c:axId val="1522470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Poids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48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Poids par habitant (kg) – Année 1</c:v>
          </c:tx>
          <c:spPr>
            <a:solidFill>
              <a:schemeClr val="accent1"/>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Récapitulatif!$H$6:$H$16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8CF-40A4-B7CA-50DEE83F0962}"/>
            </c:ext>
          </c:extLst>
        </c:ser>
        <c:dLbls>
          <c:showLegendKey val="0"/>
          <c:showVal val="0"/>
          <c:showCatName val="0"/>
          <c:showSerName val="0"/>
          <c:showPercent val="0"/>
          <c:showBubbleSize val="0"/>
        </c:dLbls>
        <c:gapWidth val="182"/>
        <c:axId val="1457607392"/>
        <c:axId val="1457607872"/>
      </c:barChart>
      <c:catAx>
        <c:axId val="1457607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872"/>
        <c:crosses val="autoZero"/>
        <c:auto val="1"/>
        <c:lblAlgn val="ctr"/>
        <c:lblOffset val="100"/>
        <c:noMultiLvlLbl val="0"/>
      </c:catAx>
      <c:valAx>
        <c:axId val="14576078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ca" sz="1200" b="1" strike="noStrike" kern="1200" spc="0">
                <a:solidFill>
                  <a:sysClr val="windowText" lastClr="000000">
                    <a:lumMod val="65000"/>
                    <a:lumOff val="35000"/>
                  </a:sysClr>
                </a:solidFill>
              </a:rPr>
              <a:t>Poids par habitant (kg) – Année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Récapitulatif!$A$6:$A$16</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Récapitulatif!$P$6:$P$16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6B3-4F38-BDD2-210CD5A250DE}"/>
            </c:ext>
          </c:extLst>
        </c:ser>
        <c:dLbls>
          <c:showLegendKey val="0"/>
          <c:showVal val="0"/>
          <c:showCatName val="0"/>
          <c:showSerName val="0"/>
          <c:showPercent val="0"/>
          <c:showBubbleSize val="0"/>
        </c:dLbls>
        <c:gapWidth val="182"/>
        <c:axId val="1457607392"/>
        <c:axId val="1457607872"/>
      </c:barChart>
      <c:catAx>
        <c:axId val="1457607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872"/>
        <c:crosses val="autoZero"/>
        <c:auto val="1"/>
        <c:lblAlgn val="ctr"/>
        <c:lblOffset val="100"/>
        <c:noMultiLvlLbl val="0"/>
      </c:catAx>
      <c:valAx>
        <c:axId val="14576078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Récapitulatif!$A$25</c:f>
              <c:strCache>
                <c:ptCount val="1"/>
                <c:pt idx="0">
                  <c:v>Dispositifs de vapotage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10-DD43-4197-8A1C-CCFC5B6EE272}"/>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DD43-4197-8A1C-CCFC5B6EE272}"/>
              </c:ext>
            </c:extLst>
          </c:dPt>
          <c:dPt>
            <c:idx val="2"/>
            <c:bubble3D val="0"/>
            <c:spPr>
              <a:solidFill>
                <a:schemeClr val="accent1"/>
              </a:solidFill>
              <a:ln>
                <a:noFill/>
              </a:ln>
              <a:effectLst/>
            </c:spPr>
            <c:extLst>
              <c:ext xmlns:c16="http://schemas.microsoft.com/office/drawing/2014/chart" uri="{C3380CC4-5D6E-409C-BE32-E72D297353CC}">
                <c16:uniqueId val="{0000000F-DD43-4197-8A1C-CCFC5B6EE272}"/>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E-DD43-4197-8A1C-CCFC5B6EE272}"/>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DD43-4197-8A1C-CCFC5B6EE272}"/>
              </c:ext>
            </c:extLst>
          </c:dPt>
          <c:dLbls>
            <c:dLbl>
              <c:idx val="1"/>
              <c:layout>
                <c:manualLayout>
                  <c:x val="-6.2746573000645275E-2"/>
                  <c:y val="-4.63178246571546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D43-4197-8A1C-CCFC5B6EE272}"/>
                </c:ext>
              </c:extLst>
            </c:dLbl>
            <c:dLbl>
              <c:idx val="2"/>
              <c:layout>
                <c:manualLayout>
                  <c:x val="-0.14003991630319174"/>
                  <c:y val="-0.1953368770788286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D43-4197-8A1C-CCFC5B6EE272}"/>
                </c:ext>
              </c:extLst>
            </c:dLbl>
            <c:dLbl>
              <c:idx val="3"/>
              <c:layout>
                <c:manualLayout>
                  <c:x val="-6.5433755720418957E-2"/>
                  <c:y val="-0.360948482330070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D43-4197-8A1C-CCFC5B6EE272}"/>
                </c:ext>
              </c:extLst>
            </c:dLbl>
            <c:dLbl>
              <c:idx val="4"/>
              <c:layout>
                <c:manualLayout>
                  <c:x val="0.34281205575977802"/>
                  <c:y val="0.2426741849805311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D43-4197-8A1C-CCFC5B6EE272}"/>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Récapitulatif!$B$25:$F$25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DD43-4197-8A1C-CCFC5B6EE272}"/>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Récapitulatif!$A$26</c:f>
              <c:strCache>
                <c:ptCount val="1"/>
                <c:pt idx="0">
                  <c:v>Bouchons de bouteille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D-4C69-4C6D-804C-0A626E49FE9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F-4C69-4C6D-804C-0A626E49FE9F}"/>
              </c:ext>
            </c:extLst>
          </c:dPt>
          <c:dPt>
            <c:idx val="2"/>
            <c:bubble3D val="0"/>
            <c:spPr>
              <a:solidFill>
                <a:schemeClr val="accent1"/>
              </a:solidFill>
              <a:ln>
                <a:noFill/>
              </a:ln>
              <a:effectLst/>
            </c:spPr>
            <c:extLst>
              <c:ext xmlns:c16="http://schemas.microsoft.com/office/drawing/2014/chart" uri="{C3380CC4-5D6E-409C-BE32-E72D297353CC}">
                <c16:uniqueId val="{0000000E-4C69-4C6D-804C-0A626E49FE9F}"/>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10-4C69-4C6D-804C-0A626E49FE9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C-4C69-4C6D-804C-0A626E49FE9F}"/>
              </c:ext>
            </c:extLst>
          </c:dPt>
          <c:dLbls>
            <c:dLbl>
              <c:idx val="0"/>
              <c:layout>
                <c:manualLayout>
                  <c:x val="-0.35560190927199609"/>
                  <c:y val="0.193960136059785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C69-4C6D-804C-0A626E49FE9F}"/>
                </c:ext>
              </c:extLst>
            </c:dLbl>
            <c:dLbl>
              <c:idx val="1"/>
              <c:layout>
                <c:manualLayout>
                  <c:x val="0.1264892697410456"/>
                  <c:y val="-3.61263454930250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C69-4C6D-804C-0A626E49FE9F}"/>
                </c:ext>
              </c:extLst>
            </c:dLbl>
            <c:dLbl>
              <c:idx val="2"/>
              <c:layout>
                <c:manualLayout>
                  <c:x val="0.20524673957980982"/>
                  <c:y val="0.12644220922558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C69-4C6D-804C-0A626E49FE9F}"/>
                </c:ext>
              </c:extLst>
            </c:dLbl>
            <c:dLbl>
              <c:idx val="3"/>
              <c:layout>
                <c:manualLayout>
                  <c:x val="0.2004735595895816"/>
                  <c:y val="-7.67684841726782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C69-4C6D-804C-0A626E49FE9F}"/>
                </c:ext>
              </c:extLst>
            </c:dLbl>
            <c:dLbl>
              <c:idx val="4"/>
              <c:layout>
                <c:manualLayout>
                  <c:x val="-0.29832374938925849"/>
                  <c:y val="4.510700838599655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C69-4C6D-804C-0A626E49FE9F}"/>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Récapitulatif!$B$26:$F$26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4C69-4C6D-804C-0A626E49FE9F}"/>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Récapitulatif!$A$28</c:f>
              <c:strCache>
                <c:ptCount val="1"/>
                <c:pt idx="0">
                  <c:v>Barquettes en polystyrène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9B37-4B45-985D-E697042A5CBB}"/>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9B37-4B45-985D-E697042A5CBB}"/>
              </c:ext>
            </c:extLst>
          </c:dPt>
          <c:dPt>
            <c:idx val="2"/>
            <c:bubble3D val="0"/>
            <c:spPr>
              <a:solidFill>
                <a:schemeClr val="accent1"/>
              </a:solidFill>
              <a:ln>
                <a:noFill/>
              </a:ln>
              <a:effectLst/>
            </c:spPr>
            <c:extLst>
              <c:ext xmlns:c16="http://schemas.microsoft.com/office/drawing/2014/chart" uri="{C3380CC4-5D6E-409C-BE32-E72D297353CC}">
                <c16:uniqueId val="{00000005-9B37-4B45-985D-E697042A5CBB}"/>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9B37-4B45-985D-E697042A5CBB}"/>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9B37-4B45-985D-E697042A5CBB}"/>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Récapitulatif!$B$28:$F$28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C0A5-4825-97F8-B1E0E456FE8E}"/>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Coût du SUP : Ordures et matières recyclables – Année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Résidentiel!$A$15:$A$25</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Résidentiel!$E$15:$E$25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024-4C73-BC09-E7FB3EBD7D62}"/>
            </c:ext>
          </c:extLst>
        </c:ser>
        <c:ser>
          <c:idx val="1"/>
          <c:order val="1"/>
          <c:tx>
            <c:v>Matières recyclables</c:v>
          </c:tx>
          <c:spPr>
            <a:solidFill>
              <a:schemeClr val="accent2"/>
            </a:solidFill>
            <a:ln>
              <a:noFill/>
            </a:ln>
            <a:effectLst/>
          </c:spPr>
          <c:invertIfNegative val="0"/>
          <c:val>
            <c:numRef>
              <c:f>Résidentiel!$E$56:$E$66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024-4C73-BC09-E7FB3EBD7D62}"/>
            </c:ext>
          </c:extLst>
        </c:ser>
        <c:dLbls>
          <c:showLegendKey val="0"/>
          <c:showVal val="0"/>
          <c:showCatName val="0"/>
          <c:showSerName val="0"/>
          <c:showPercent val="0"/>
          <c:showBubbleSize val="0"/>
        </c:dLbls>
        <c:gapWidth val="182"/>
        <c:axId val="444123200"/>
        <c:axId val="444118880"/>
      </c:barChart>
      <c:catAx>
        <c:axId val="444123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18880"/>
        <c:crosses val="autoZero"/>
        <c:auto val="1"/>
        <c:lblAlgn val="ctr"/>
        <c:lblOffset val="100"/>
        <c:noMultiLvlLbl val="0"/>
      </c:catAx>
      <c:valAx>
        <c:axId val="44411888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2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Récapitulatif!$A$29</c:f>
              <c:strCache>
                <c:ptCount val="1"/>
                <c:pt idx="0">
                  <c:v>Applicateurs de tampons hygiéniques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E-3C3B-47F3-AD94-3229F7CC25EB}"/>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3C3B-47F3-AD94-3229F7CC25EB}"/>
              </c:ext>
            </c:extLst>
          </c:dPt>
          <c:dPt>
            <c:idx val="2"/>
            <c:bubble3D val="0"/>
            <c:spPr>
              <a:solidFill>
                <a:schemeClr val="accent1"/>
              </a:solidFill>
              <a:ln>
                <a:noFill/>
              </a:ln>
              <a:effectLst/>
            </c:spPr>
            <c:extLst>
              <c:ext xmlns:c16="http://schemas.microsoft.com/office/drawing/2014/chart" uri="{C3380CC4-5D6E-409C-BE32-E72D297353CC}">
                <c16:uniqueId val="{0000000D-3C3B-47F3-AD94-3229F7CC25EB}"/>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3B9-4FC8-A439-31D1BC34B6E1}"/>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3B9-4FC8-A439-31D1BC34B6E1}"/>
              </c:ext>
            </c:extLst>
          </c:dPt>
          <c:dLbls>
            <c:dLbl>
              <c:idx val="0"/>
              <c:layout>
                <c:manualLayout>
                  <c:x val="0.35994318619426774"/>
                  <c:y val="-5.39126615960289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C3B-47F3-AD94-3229F7CC25EB}"/>
                </c:ext>
              </c:extLst>
            </c:dLbl>
            <c:dLbl>
              <c:idx val="1"/>
              <c:layout>
                <c:manualLayout>
                  <c:x val="0.25214385517100685"/>
                  <c:y val="0.281914901263442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3B-47F3-AD94-3229F7CC25EB}"/>
                </c:ext>
              </c:extLst>
            </c:dLbl>
            <c:dLbl>
              <c:idx val="2"/>
              <c:layout>
                <c:manualLayout>
                  <c:x val="0.24719941600727663"/>
                  <c:y val="0.1198110657970585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C3B-47F3-AD94-3229F7CC25EB}"/>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Récapitulatif!$B$29:$F$29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3C3B-47F3-AD94-3229F7CC25EB}"/>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Récapitulatif!$A$30</c:f>
              <c:strCache>
                <c:ptCount val="1"/>
                <c:pt idx="0">
                  <c:v>Autre SUP 1</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DD3-4DCD-8B03-F32C5352C17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E-F602-49C1-9F93-F8F8CD262613}"/>
              </c:ext>
            </c:extLst>
          </c:dPt>
          <c:dPt>
            <c:idx val="2"/>
            <c:bubble3D val="0"/>
            <c:spPr>
              <a:solidFill>
                <a:schemeClr val="accent1"/>
              </a:solidFill>
              <a:ln>
                <a:noFill/>
              </a:ln>
              <a:effectLst/>
            </c:spPr>
            <c:extLst>
              <c:ext xmlns:c16="http://schemas.microsoft.com/office/drawing/2014/chart" uri="{C3380CC4-5D6E-409C-BE32-E72D297353CC}">
                <c16:uniqueId val="{0000000D-F602-49C1-9F93-F8F8CD262613}"/>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C-F602-49C1-9F93-F8F8CD262613}"/>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F-F602-49C1-9F93-F8F8CD262613}"/>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Récapitulatif!$B$30:$F$30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F602-49C1-9F93-F8F8CD262613}"/>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Récapitulatif!$A$31</c:f>
              <c:strCache>
                <c:ptCount val="1"/>
                <c:pt idx="0">
                  <c:v>Autre SUP 2</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7CF-4753-82A8-91DB26EEA3E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D-CDAC-4909-87E7-64AF9C7A1956}"/>
              </c:ext>
            </c:extLst>
          </c:dPt>
          <c:dPt>
            <c:idx val="2"/>
            <c:bubble3D val="0"/>
            <c:spPr>
              <a:solidFill>
                <a:schemeClr val="accent1"/>
              </a:solidFill>
              <a:ln>
                <a:noFill/>
              </a:ln>
              <a:effectLst/>
            </c:spPr>
            <c:extLst>
              <c:ext xmlns:c16="http://schemas.microsoft.com/office/drawing/2014/chart" uri="{C3380CC4-5D6E-409C-BE32-E72D297353CC}">
                <c16:uniqueId val="{0000000C-CDAC-4909-87E7-64AF9C7A195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7CF-4753-82A8-91DB26EEA3E8}"/>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7CF-4753-82A8-91DB26EEA3E8}"/>
              </c:ext>
            </c:extLst>
          </c:dPt>
          <c:dLbls>
            <c:dLbl>
              <c:idx val="1"/>
              <c:layout>
                <c:manualLayout>
                  <c:x val="9.6415934558679271E-3"/>
                  <c:y val="4.8629663223308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DAC-4909-87E7-64AF9C7A1956}"/>
                </c:ext>
              </c:extLst>
            </c:dLbl>
            <c:dLbl>
              <c:idx val="2"/>
              <c:layout>
                <c:manualLayout>
                  <c:x val="-0.13041798749296207"/>
                  <c:y val="-5.7095034076464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DAC-4909-87E7-64AF9C7A1956}"/>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Récapitulatif!$B$31:$F$31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CDAC-4909-87E7-64AF9C7A195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Récapitulatif!$A$16</c:f>
              <c:strCache>
                <c:ptCount val="1"/>
                <c:pt idx="0">
                  <c:v>Autre SUP 3</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8B46-44C9-A638-CF219FCCDC7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8B24-42C0-A26A-6F38F24228DD}"/>
              </c:ext>
            </c:extLst>
          </c:dPt>
          <c:dPt>
            <c:idx val="2"/>
            <c:bubble3D val="0"/>
            <c:spPr>
              <a:solidFill>
                <a:schemeClr val="accent1"/>
              </a:solidFill>
              <a:ln>
                <a:noFill/>
              </a:ln>
              <a:effectLst/>
            </c:spPr>
            <c:extLst>
              <c:ext xmlns:c16="http://schemas.microsoft.com/office/drawing/2014/chart" uri="{C3380CC4-5D6E-409C-BE32-E72D297353CC}">
                <c16:uniqueId val="{0000000E-8B24-42C0-A26A-6F38F24228D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8B46-44C9-A638-CF219FCCDC7C}"/>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8B24-42C0-A26A-6F38F24228DD}"/>
              </c:ext>
            </c:extLst>
          </c:dPt>
          <c:dLbls>
            <c:dLbl>
              <c:idx val="1"/>
              <c:layout>
                <c:manualLayout>
                  <c:x val="-0.27304996128231762"/>
                  <c:y val="0.255923192697965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B24-42C0-A26A-6F38F24228DD}"/>
                </c:ext>
              </c:extLst>
            </c:dLbl>
            <c:dLbl>
              <c:idx val="2"/>
              <c:layout>
                <c:manualLayout>
                  <c:x val="0.25837835798001707"/>
                  <c:y val="-4.951181246287185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B24-42C0-A26A-6F38F24228DD}"/>
                </c:ext>
              </c:extLst>
            </c:dLbl>
            <c:dLbl>
              <c:idx val="4"/>
              <c:layout>
                <c:manualLayout>
                  <c:x val="0.3188825452361122"/>
                  <c:y val="0.1730798888473192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B24-42C0-A26A-6F38F24228D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Récapitulatif!$B$5:$F$5</c:f>
              <c:strCache>
                <c:ptCount val="5"/>
                <c:pt idx="0">
                  <c:v>Rés. Ordures</c:v>
                </c:pt>
                <c:pt idx="1">
                  <c:v>Rés. Recyclage</c:v>
                </c:pt>
                <c:pt idx="2">
                  <c:v>Com. Ordures</c:v>
                </c:pt>
                <c:pt idx="3">
                  <c:v>Com. Recyclage</c:v>
                </c:pt>
                <c:pt idx="4">
                  <c:v>Eaux usées</c:v>
                </c:pt>
              </c:strCache>
            </c:strRef>
          </c:cat>
          <c:val>
            <c:numRef>
              <c:f>Récapitulatif!$B$16:$F$16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8B24-42C0-A26A-6F38F24228D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Récapitulatif!$A$22</c:f>
              <c:strCache>
                <c:ptCount val="1"/>
                <c:pt idx="0">
                  <c:v>Gobelets pour boissons chaudes avec revêtement</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1E5-0B88-425C-A044-6AE9F62A814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1E2-0B88-425C-A044-6AE9F62A814D}"/>
              </c:ext>
            </c:extLst>
          </c:dPt>
          <c:dPt>
            <c:idx val="2"/>
            <c:bubble3D val="0"/>
            <c:spPr>
              <a:solidFill>
                <a:schemeClr val="accent1"/>
              </a:solidFill>
              <a:ln>
                <a:noFill/>
              </a:ln>
              <a:effectLst/>
            </c:spPr>
            <c:extLst>
              <c:ext xmlns:c16="http://schemas.microsoft.com/office/drawing/2014/chart" uri="{C3380CC4-5D6E-409C-BE32-E72D297353CC}">
                <c16:uniqueId val="{000001E1-0B88-425C-A044-6AE9F62A814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1E4-0B88-425C-A044-6AE9F62A814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1E3-0B88-425C-A044-6AE9F62A814D}"/>
              </c:ext>
            </c:extLst>
          </c:dPt>
          <c:dLbls>
            <c:dLbl>
              <c:idx val="0"/>
              <c:layout>
                <c:manualLayout>
                  <c:x val="2.5449765612117502E-2"/>
                  <c:y val="4.395583045289580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5-0B88-425C-A044-6AE9F62A814D}"/>
                </c:ext>
              </c:extLst>
            </c:dLbl>
            <c:dLbl>
              <c:idx val="1"/>
              <c:layout>
                <c:manualLayout>
                  <c:x val="6.9995241572636605E-2"/>
                  <c:y val="5.72785810941356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2-0B88-425C-A044-6AE9F62A814D}"/>
                </c:ext>
              </c:extLst>
            </c:dLbl>
            <c:dLbl>
              <c:idx val="2"/>
              <c:layout>
                <c:manualLayout>
                  <c:x val="0.11304723092506663"/>
                  <c:y val="-0.1655807534123605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1-0B88-425C-A044-6AE9F62A814D}"/>
                </c:ext>
              </c:extLst>
            </c:dLbl>
            <c:dLbl>
              <c:idx val="3"/>
              <c:layout>
                <c:manualLayout>
                  <c:x val="-0.21323389319450661"/>
                  <c:y val="-0.1447879941612898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4-0B88-425C-A044-6AE9F62A814D}"/>
                </c:ext>
              </c:extLst>
            </c:dLbl>
            <c:dLbl>
              <c:idx val="4"/>
              <c:layout>
                <c:manualLayout>
                  <c:x val="-7.9032672964123349E-2"/>
                  <c:y val="-1.42341046441635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3-0B88-425C-A044-6AE9F62A814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Récapitulatif!$B$22:$F$22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1E0-0B88-425C-A044-6AE9F62A814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Récapitulatif!$A$23</c:f>
              <c:strCache>
                <c:ptCount val="1"/>
                <c:pt idx="0">
                  <c:v>Gobelets pour boissons froides en plastique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1E4-10E7-4DFB-8DCD-0ACE6AD3A815}"/>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1E5-10E7-4DFB-8DCD-0ACE6AD3A815}"/>
              </c:ext>
            </c:extLst>
          </c:dPt>
          <c:dPt>
            <c:idx val="2"/>
            <c:bubble3D val="0"/>
            <c:spPr>
              <a:solidFill>
                <a:schemeClr val="accent1"/>
              </a:solidFill>
              <a:ln>
                <a:noFill/>
              </a:ln>
              <a:effectLst/>
            </c:spPr>
            <c:extLst>
              <c:ext xmlns:c16="http://schemas.microsoft.com/office/drawing/2014/chart" uri="{C3380CC4-5D6E-409C-BE32-E72D297353CC}">
                <c16:uniqueId val="{000001E1-10E7-4DFB-8DCD-0ACE6AD3A815}"/>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1E3-10E7-4DFB-8DCD-0ACE6AD3A815}"/>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1E2-10E7-4DFB-8DCD-0ACE6AD3A815}"/>
              </c:ext>
            </c:extLst>
          </c:dPt>
          <c:dLbls>
            <c:dLbl>
              <c:idx val="0"/>
              <c:layout>
                <c:manualLayout>
                  <c:x val="0.21746102027975331"/>
                  <c:y val="-4.37911921342517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4-10E7-4DFB-8DCD-0ACE6AD3A815}"/>
                </c:ext>
              </c:extLst>
            </c:dLbl>
            <c:dLbl>
              <c:idx val="1"/>
              <c:layout>
                <c:manualLayout>
                  <c:x val="0.31134273963478842"/>
                  <c:y val="0.3948921024785968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5-10E7-4DFB-8DCD-0ACE6AD3A815}"/>
                </c:ext>
              </c:extLst>
            </c:dLbl>
            <c:dLbl>
              <c:idx val="2"/>
              <c:layout>
                <c:manualLayout>
                  <c:x val="0.34317620915877778"/>
                  <c:y val="0.159520138052860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1-10E7-4DFB-8DCD-0ACE6AD3A815}"/>
                </c:ext>
              </c:extLst>
            </c:dLbl>
            <c:dLbl>
              <c:idx val="3"/>
              <c:layout>
                <c:manualLayout>
                  <c:x val="0.27223457886958735"/>
                  <c:y val="-8.56158869758596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3-10E7-4DFB-8DCD-0ACE6AD3A815}"/>
                </c:ext>
              </c:extLst>
            </c:dLbl>
            <c:dLbl>
              <c:idx val="4"/>
              <c:layout>
                <c:manualLayout>
                  <c:x val="-0.36421533323710642"/>
                  <c:y val="0.1791047511712253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2-10E7-4DFB-8DCD-0ACE6AD3A815}"/>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Récapitulatif!$B$23:$F$23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1E0-10E7-4DFB-8DCD-0ACE6AD3A815}"/>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Récapitulatif!$A$24</c:f>
              <c:strCache>
                <c:ptCount val="1"/>
                <c:pt idx="0">
                  <c:v>Couvercles de gobelet</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10-0612-4960-8FE2-E0E8CEF8B58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0612-4960-8FE2-E0E8CEF8B58D}"/>
              </c:ext>
            </c:extLst>
          </c:dPt>
          <c:dPt>
            <c:idx val="2"/>
            <c:bubble3D val="0"/>
            <c:spPr>
              <a:solidFill>
                <a:schemeClr val="accent1"/>
              </a:solidFill>
              <a:ln>
                <a:noFill/>
              </a:ln>
              <a:effectLst/>
            </c:spPr>
            <c:extLst>
              <c:ext xmlns:c16="http://schemas.microsoft.com/office/drawing/2014/chart" uri="{C3380CC4-5D6E-409C-BE32-E72D297353CC}">
                <c16:uniqueId val="{0000000F-0612-4960-8FE2-E0E8CEF8B58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E-0612-4960-8FE2-E0E8CEF8B58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0612-4960-8FE2-E0E8CEF8B58D}"/>
              </c:ext>
            </c:extLst>
          </c:dPt>
          <c:dLbls>
            <c:dLbl>
              <c:idx val="0"/>
              <c:layout>
                <c:manualLayout>
                  <c:x val="0.29321493032613583"/>
                  <c:y val="-3.7654067578356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612-4960-8FE2-E0E8CEF8B58D}"/>
                </c:ext>
              </c:extLst>
            </c:dLbl>
            <c:dLbl>
              <c:idx val="1"/>
              <c:layout>
                <c:manualLayout>
                  <c:x val="0.2173025326934683"/>
                  <c:y val="0.3491590393688379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612-4960-8FE2-E0E8CEF8B58D}"/>
                </c:ext>
              </c:extLst>
            </c:dLbl>
            <c:dLbl>
              <c:idx val="2"/>
              <c:layout>
                <c:manualLayout>
                  <c:x val="0.21059738655496826"/>
                  <c:y val="0.1107426437757184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612-4960-8FE2-E0E8CEF8B58D}"/>
                </c:ext>
              </c:extLst>
            </c:dLbl>
            <c:dLbl>
              <c:idx val="3"/>
              <c:layout>
                <c:manualLayout>
                  <c:x val="-0.13741146486357536"/>
                  <c:y val="-6.3642080780036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612-4960-8FE2-E0E8CEF8B58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Récapitulatif!$B$24:$F$24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0612-4960-8FE2-E0E8CEF8B58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Récapitulatif!$A$27</c:f>
              <c:strCache>
                <c:ptCount val="1"/>
                <c:pt idx="0">
                  <c:v>Bouteilles en plastique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E-D402-4387-8751-9595A3698F5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F-D402-4387-8751-9595A3698F59}"/>
              </c:ext>
            </c:extLst>
          </c:dPt>
          <c:dPt>
            <c:idx val="2"/>
            <c:bubble3D val="0"/>
            <c:spPr>
              <a:solidFill>
                <a:schemeClr val="accent1"/>
              </a:solidFill>
              <a:ln>
                <a:noFill/>
              </a:ln>
              <a:effectLst/>
            </c:spPr>
            <c:extLst>
              <c:ext xmlns:c16="http://schemas.microsoft.com/office/drawing/2014/chart" uri="{C3380CC4-5D6E-409C-BE32-E72D297353CC}">
                <c16:uniqueId val="{00000010-D402-4387-8751-9595A3698F59}"/>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C-D402-4387-8751-9595A3698F59}"/>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D402-4387-8751-9595A3698F59}"/>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Récapitulatif!$B$21:$F$21</c:f>
              <c:strCache>
                <c:ptCount val="5"/>
                <c:pt idx="0">
                  <c:v>Rés. Ordures</c:v>
                </c:pt>
                <c:pt idx="1">
                  <c:v>Rés. Recyclage</c:v>
                </c:pt>
                <c:pt idx="2">
                  <c:v>Com. Ordures</c:v>
                </c:pt>
                <c:pt idx="3">
                  <c:v>Com. Recyclage</c:v>
                </c:pt>
                <c:pt idx="4">
                  <c:v>Eaux usées</c:v>
                </c:pt>
              </c:strCache>
            </c:strRef>
          </c:cat>
          <c:val>
            <c:numRef>
              <c:f>Récapitulatif!$B$27:$F$27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D402-4387-8751-9595A3698F59}"/>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Récapitulatif!$A$25</c:f>
              <c:strCache>
                <c:ptCount val="1"/>
                <c:pt idx="0">
                  <c:v>Dispositifs de vapotage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7F2B-407D-AD93-48F3ABA64314}"/>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7F2B-407D-AD93-48F3ABA64314}"/>
              </c:ext>
            </c:extLst>
          </c:dPt>
          <c:dPt>
            <c:idx val="2"/>
            <c:bubble3D val="0"/>
            <c:spPr>
              <a:solidFill>
                <a:schemeClr val="accent1"/>
              </a:solidFill>
              <a:ln>
                <a:noFill/>
              </a:ln>
              <a:effectLst/>
            </c:spPr>
            <c:extLst>
              <c:ext xmlns:c16="http://schemas.microsoft.com/office/drawing/2014/chart" uri="{C3380CC4-5D6E-409C-BE32-E72D297353CC}">
                <c16:uniqueId val="{00000005-7F2B-407D-AD93-48F3ABA64314}"/>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7F2B-407D-AD93-48F3ABA64314}"/>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7F2B-407D-AD93-48F3ABA64314}"/>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Récapitulatif!$J$25:$N$25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7F2B-407D-AD93-48F3ABA64314}"/>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Récapitulatif!$A$26</c:f>
              <c:strCache>
                <c:ptCount val="1"/>
                <c:pt idx="0">
                  <c:v>Bouchons de bouteille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65D-4661-A995-ED8F220B02C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65D-4661-A995-ED8F220B02C0}"/>
              </c:ext>
            </c:extLst>
          </c:dPt>
          <c:dPt>
            <c:idx val="2"/>
            <c:bubble3D val="0"/>
            <c:spPr>
              <a:solidFill>
                <a:schemeClr val="accent1"/>
              </a:solidFill>
              <a:ln>
                <a:noFill/>
              </a:ln>
              <a:effectLst/>
            </c:spPr>
            <c:extLst>
              <c:ext xmlns:c16="http://schemas.microsoft.com/office/drawing/2014/chart" uri="{C3380CC4-5D6E-409C-BE32-E72D297353CC}">
                <c16:uniqueId val="{00000005-565D-4661-A995-ED8F220B02C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65D-4661-A995-ED8F220B02C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65D-4661-A995-ED8F220B02C0}"/>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Récapitulatif!$J$26:$N$26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65D-4661-A995-ED8F220B02C0}"/>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Poids du SUP : Ordures et matières recyclables – Année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Résidentiel!$A$15:$A$25</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Résidentiel!$K$15:$K$25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82D-4A7F-B8DB-76F3FFE8E28D}"/>
            </c:ext>
          </c:extLst>
        </c:ser>
        <c:ser>
          <c:idx val="1"/>
          <c:order val="1"/>
          <c:tx>
            <c:v>Matières recyclables</c:v>
          </c:tx>
          <c:spPr>
            <a:solidFill>
              <a:schemeClr val="accent2"/>
            </a:solidFill>
            <a:ln>
              <a:noFill/>
            </a:ln>
            <a:effectLst/>
          </c:spPr>
          <c:invertIfNegative val="0"/>
          <c:val>
            <c:numRef>
              <c:f>Résidentiel!$K$56:$K$66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82D-4A7F-B8DB-76F3FFE8E28D}"/>
            </c:ext>
          </c:extLst>
        </c:ser>
        <c:dLbls>
          <c:showLegendKey val="0"/>
          <c:showVal val="0"/>
          <c:showCatName val="0"/>
          <c:showSerName val="0"/>
          <c:showPercent val="0"/>
          <c:showBubbleSize val="0"/>
        </c:dLbls>
        <c:gapWidth val="182"/>
        <c:axId val="1262971327"/>
        <c:axId val="1262971807"/>
      </c:barChart>
      <c:catAx>
        <c:axId val="12629713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971807"/>
        <c:crosses val="autoZero"/>
        <c:auto val="1"/>
        <c:lblAlgn val="ctr"/>
        <c:lblOffset val="100"/>
        <c:noMultiLvlLbl val="0"/>
      </c:catAx>
      <c:valAx>
        <c:axId val="1262971807"/>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971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Récapitulatif!$A$28</c:f>
              <c:strCache>
                <c:ptCount val="1"/>
                <c:pt idx="0">
                  <c:v>Barquettes en polystyrène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93B5-475B-96E3-A61AD314E7F6}"/>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93B5-475B-96E3-A61AD314E7F6}"/>
              </c:ext>
            </c:extLst>
          </c:dPt>
          <c:dPt>
            <c:idx val="2"/>
            <c:bubble3D val="0"/>
            <c:spPr>
              <a:solidFill>
                <a:schemeClr val="accent1"/>
              </a:solidFill>
              <a:ln>
                <a:noFill/>
              </a:ln>
              <a:effectLst/>
            </c:spPr>
            <c:extLst>
              <c:ext xmlns:c16="http://schemas.microsoft.com/office/drawing/2014/chart" uri="{C3380CC4-5D6E-409C-BE32-E72D297353CC}">
                <c16:uniqueId val="{00000005-93B5-475B-96E3-A61AD314E7F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93B5-475B-96E3-A61AD314E7F6}"/>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93B5-475B-96E3-A61AD314E7F6}"/>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Récapitulatif!$J$28:$N$28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93B5-475B-96E3-A61AD314E7F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Récapitulatif!$A$29</c:f>
              <c:strCache>
                <c:ptCount val="1"/>
                <c:pt idx="0">
                  <c:v>Applicateurs de tampons hygiéniques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AAB6-4661-93C2-64B1516E950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AAB6-4661-93C2-64B1516E950D}"/>
              </c:ext>
            </c:extLst>
          </c:dPt>
          <c:dPt>
            <c:idx val="2"/>
            <c:bubble3D val="0"/>
            <c:spPr>
              <a:solidFill>
                <a:schemeClr val="accent1"/>
              </a:solidFill>
              <a:ln>
                <a:noFill/>
              </a:ln>
              <a:effectLst/>
            </c:spPr>
            <c:extLst>
              <c:ext xmlns:c16="http://schemas.microsoft.com/office/drawing/2014/chart" uri="{C3380CC4-5D6E-409C-BE32-E72D297353CC}">
                <c16:uniqueId val="{00000005-AAB6-4661-93C2-64B1516E950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AAB6-4661-93C2-64B1516E950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AAB6-4661-93C2-64B1516E950D}"/>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Récapitulatif!$J$29:$N$29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AAB6-4661-93C2-64B1516E950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Récapitulatif!$A$30</c:f>
              <c:strCache>
                <c:ptCount val="1"/>
                <c:pt idx="0">
                  <c:v>Autre SUP 1</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1889-4C65-8A68-DE9931E240D6}"/>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1889-4C65-8A68-DE9931E240D6}"/>
              </c:ext>
            </c:extLst>
          </c:dPt>
          <c:dPt>
            <c:idx val="2"/>
            <c:bubble3D val="0"/>
            <c:spPr>
              <a:solidFill>
                <a:schemeClr val="accent1"/>
              </a:solidFill>
              <a:ln>
                <a:noFill/>
              </a:ln>
              <a:effectLst/>
            </c:spPr>
            <c:extLst>
              <c:ext xmlns:c16="http://schemas.microsoft.com/office/drawing/2014/chart" uri="{C3380CC4-5D6E-409C-BE32-E72D297353CC}">
                <c16:uniqueId val="{00000005-1889-4C65-8A68-DE9931E240D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1889-4C65-8A68-DE9931E240D6}"/>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1889-4C65-8A68-DE9931E240D6}"/>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Récapitulatif!$J$30:$N$30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1889-4C65-8A68-DE9931E240D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Récapitulatif!$A$31</c:f>
              <c:strCache>
                <c:ptCount val="1"/>
                <c:pt idx="0">
                  <c:v>Autre SUP 2</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47B8-4EF5-A067-F9AA1011898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47B8-4EF5-A067-F9AA1011898F}"/>
              </c:ext>
            </c:extLst>
          </c:dPt>
          <c:dPt>
            <c:idx val="2"/>
            <c:bubble3D val="0"/>
            <c:spPr>
              <a:solidFill>
                <a:schemeClr val="accent1"/>
              </a:solidFill>
              <a:ln>
                <a:noFill/>
              </a:ln>
              <a:effectLst/>
            </c:spPr>
            <c:extLst>
              <c:ext xmlns:c16="http://schemas.microsoft.com/office/drawing/2014/chart" uri="{C3380CC4-5D6E-409C-BE32-E72D297353CC}">
                <c16:uniqueId val="{00000005-47B8-4EF5-A067-F9AA1011898F}"/>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47B8-4EF5-A067-F9AA1011898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7B8-4EF5-A067-F9AA1011898F}"/>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Récapitulatif!$J$31:$N$31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47B8-4EF5-A067-F9AA1011898F}"/>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Récapitulatif!$A$16</c:f>
              <c:strCache>
                <c:ptCount val="1"/>
                <c:pt idx="0">
                  <c:v>Autre SUP 3</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BA46-4535-AEF4-93E0E05E490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BA46-4535-AEF4-93E0E05E4900}"/>
              </c:ext>
            </c:extLst>
          </c:dPt>
          <c:dPt>
            <c:idx val="2"/>
            <c:bubble3D val="0"/>
            <c:spPr>
              <a:solidFill>
                <a:schemeClr val="accent1"/>
              </a:solidFill>
              <a:ln>
                <a:noFill/>
              </a:ln>
              <a:effectLst/>
            </c:spPr>
            <c:extLst>
              <c:ext xmlns:c16="http://schemas.microsoft.com/office/drawing/2014/chart" uri="{C3380CC4-5D6E-409C-BE32-E72D297353CC}">
                <c16:uniqueId val="{00000005-BA46-4535-AEF4-93E0E05E490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BA46-4535-AEF4-93E0E05E490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BA46-4535-AEF4-93E0E05E4900}"/>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Récapitulatif!$J$5:$N$5</c:f>
              <c:strCache>
                <c:ptCount val="5"/>
                <c:pt idx="0">
                  <c:v>Rés. Ordures</c:v>
                </c:pt>
                <c:pt idx="1">
                  <c:v>Rés. Recyclage</c:v>
                </c:pt>
                <c:pt idx="2">
                  <c:v>Com. Ordures</c:v>
                </c:pt>
                <c:pt idx="3">
                  <c:v>Com. Recyclage</c:v>
                </c:pt>
                <c:pt idx="4">
                  <c:v>Eaux usées</c:v>
                </c:pt>
              </c:strCache>
            </c:strRef>
          </c:cat>
          <c:val>
            <c:numRef>
              <c:f>Récapitulatif!$J$16:$N$16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BA46-4535-AEF4-93E0E05E4900}"/>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Récapitulatif!$A$22</c:f>
              <c:strCache>
                <c:ptCount val="1"/>
                <c:pt idx="0">
                  <c:v>Gobelets pour boissons chaudes avec revêtement</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03B-43A8-B38D-CB22B2417E57}"/>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03B-43A8-B38D-CB22B2417E57}"/>
              </c:ext>
            </c:extLst>
          </c:dPt>
          <c:dPt>
            <c:idx val="2"/>
            <c:bubble3D val="0"/>
            <c:spPr>
              <a:solidFill>
                <a:schemeClr val="accent1"/>
              </a:solidFill>
              <a:ln>
                <a:noFill/>
              </a:ln>
              <a:effectLst/>
            </c:spPr>
            <c:extLst>
              <c:ext xmlns:c16="http://schemas.microsoft.com/office/drawing/2014/chart" uri="{C3380CC4-5D6E-409C-BE32-E72D297353CC}">
                <c16:uniqueId val="{00000005-503B-43A8-B38D-CB22B2417E57}"/>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03B-43A8-B38D-CB22B2417E57}"/>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03B-43A8-B38D-CB22B2417E57}"/>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Récapitulatif!$J$22:$N$22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03B-43A8-B38D-CB22B2417E57}"/>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Récapitulatif!$A$23</c:f>
              <c:strCache>
                <c:ptCount val="1"/>
                <c:pt idx="0">
                  <c:v>Gobelets pour boissons froides en plastique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4F1-4A91-85E8-F4EC8E84AB8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E4F1-4A91-85E8-F4EC8E84AB8C}"/>
              </c:ext>
            </c:extLst>
          </c:dPt>
          <c:dPt>
            <c:idx val="2"/>
            <c:bubble3D val="0"/>
            <c:spPr>
              <a:solidFill>
                <a:schemeClr val="accent1"/>
              </a:solidFill>
              <a:ln>
                <a:noFill/>
              </a:ln>
              <a:effectLst/>
            </c:spPr>
            <c:extLst>
              <c:ext xmlns:c16="http://schemas.microsoft.com/office/drawing/2014/chart" uri="{C3380CC4-5D6E-409C-BE32-E72D297353CC}">
                <c16:uniqueId val="{00000005-E4F1-4A91-85E8-F4EC8E84AB8C}"/>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4F1-4A91-85E8-F4EC8E84AB8C}"/>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4F1-4A91-85E8-F4EC8E84AB8C}"/>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Récapitulatif!$J$23:$N$23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E4F1-4A91-85E8-F4EC8E84AB8C}"/>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Récapitulatif!$A$24</c:f>
              <c:strCache>
                <c:ptCount val="1"/>
                <c:pt idx="0">
                  <c:v>Couvercles de gobelet</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3DBA-4E0F-A472-B803374F0F04}"/>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3DBA-4E0F-A472-B803374F0F04}"/>
              </c:ext>
            </c:extLst>
          </c:dPt>
          <c:dPt>
            <c:idx val="2"/>
            <c:bubble3D val="0"/>
            <c:spPr>
              <a:solidFill>
                <a:schemeClr val="accent1"/>
              </a:solidFill>
              <a:ln>
                <a:noFill/>
              </a:ln>
              <a:effectLst/>
            </c:spPr>
            <c:extLst>
              <c:ext xmlns:c16="http://schemas.microsoft.com/office/drawing/2014/chart" uri="{C3380CC4-5D6E-409C-BE32-E72D297353CC}">
                <c16:uniqueId val="{00000005-3DBA-4E0F-A472-B803374F0F04}"/>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3DBA-4E0F-A472-B803374F0F04}"/>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3DBA-4E0F-A472-B803374F0F04}"/>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Récapitulatif!$J$24:$N$24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3DBA-4E0F-A472-B803374F0F04}"/>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Récapitulatif!$A$27</c:f>
              <c:strCache>
                <c:ptCount val="1"/>
                <c:pt idx="0">
                  <c:v>Bouteilles en plastique</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E76-4F08-97EE-D06DD6E011E7}"/>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E76-4F08-97EE-D06DD6E011E7}"/>
              </c:ext>
            </c:extLst>
          </c:dPt>
          <c:dPt>
            <c:idx val="2"/>
            <c:bubble3D val="0"/>
            <c:spPr>
              <a:solidFill>
                <a:schemeClr val="accent1"/>
              </a:solidFill>
              <a:ln>
                <a:noFill/>
              </a:ln>
              <a:effectLst/>
            </c:spPr>
            <c:extLst>
              <c:ext xmlns:c16="http://schemas.microsoft.com/office/drawing/2014/chart" uri="{C3380CC4-5D6E-409C-BE32-E72D297353CC}">
                <c16:uniqueId val="{00000005-5E76-4F08-97EE-D06DD6E011E7}"/>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E76-4F08-97EE-D06DD6E011E7}"/>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E76-4F08-97EE-D06DD6E011E7}"/>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Récapitulatif!$J$21:$N$21</c:f>
              <c:strCache>
                <c:ptCount val="5"/>
                <c:pt idx="0">
                  <c:v>Rés. Ordures</c:v>
                </c:pt>
                <c:pt idx="1">
                  <c:v>Rés. Recyclage</c:v>
                </c:pt>
                <c:pt idx="2">
                  <c:v>Com. Ordures</c:v>
                </c:pt>
                <c:pt idx="3">
                  <c:v>Com. Recyclage</c:v>
                </c:pt>
                <c:pt idx="4">
                  <c:v>Eaux usées</c:v>
                </c:pt>
              </c:strCache>
            </c:strRef>
          </c:cat>
          <c:val>
            <c:numRef>
              <c:f>Récapitulatif!$J$27:$N$27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E76-4F08-97EE-D06DD6E011E7}"/>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Coût du SUP : Ordures et matières recyclables – Année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Résidentiel!$A$15:$A$25</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Résidentiel!$L$15:$L$25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0B4-444E-8B14-A52FCE7D2C75}"/>
            </c:ext>
          </c:extLst>
        </c:ser>
        <c:ser>
          <c:idx val="1"/>
          <c:order val="1"/>
          <c:tx>
            <c:v>Matières recyclables</c:v>
          </c:tx>
          <c:spPr>
            <a:solidFill>
              <a:schemeClr val="accent2"/>
            </a:solidFill>
            <a:ln>
              <a:noFill/>
            </a:ln>
            <a:effectLst/>
          </c:spPr>
          <c:invertIfNegative val="0"/>
          <c:val>
            <c:numRef>
              <c:f>Résidentiel!$L$56:$L$66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0B4-444E-8B14-A52FCE7D2C75}"/>
            </c:ext>
          </c:extLst>
        </c:ser>
        <c:dLbls>
          <c:showLegendKey val="0"/>
          <c:showVal val="0"/>
          <c:showCatName val="0"/>
          <c:showSerName val="0"/>
          <c:showPercent val="0"/>
          <c:showBubbleSize val="0"/>
        </c:dLbls>
        <c:gapWidth val="182"/>
        <c:axId val="1097108240"/>
        <c:axId val="1097112080"/>
      </c:barChart>
      <c:catAx>
        <c:axId val="1097108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112080"/>
        <c:crosses val="autoZero"/>
        <c:auto val="1"/>
        <c:lblAlgn val="ctr"/>
        <c:lblOffset val="100"/>
        <c:noMultiLvlLbl val="0"/>
      </c:catAx>
      <c:valAx>
        <c:axId val="109711208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10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Poids du SUP : Ordures et matières recyclables – Année 1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'Commercial-Industriel'!$A$14:$A$24</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'Commercial-Industriel'!$D$14:$D$24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CB7-44BE-BEC7-3EC3AB731FAF}"/>
            </c:ext>
          </c:extLst>
        </c:ser>
        <c:ser>
          <c:idx val="1"/>
          <c:order val="1"/>
          <c:tx>
            <c:v>Matières recyclables</c:v>
          </c:tx>
          <c:spPr>
            <a:solidFill>
              <a:schemeClr val="accent2"/>
            </a:solidFill>
            <a:ln>
              <a:noFill/>
            </a:ln>
            <a:effectLst/>
          </c:spPr>
          <c:invertIfNegative val="0"/>
          <c:val>
            <c:numRef>
              <c:f>'Commercial-Industriel'!$D$54:$D$64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CB7-44BE-BEC7-3EC3AB731FAF}"/>
            </c:ext>
          </c:extLst>
        </c:ser>
        <c:dLbls>
          <c:showLegendKey val="0"/>
          <c:showVal val="0"/>
          <c:showCatName val="0"/>
          <c:showSerName val="0"/>
          <c:showPercent val="0"/>
          <c:showBubbleSize val="0"/>
        </c:dLbls>
        <c:gapWidth val="182"/>
        <c:axId val="695540208"/>
        <c:axId val="695538768"/>
      </c:barChart>
      <c:catAx>
        <c:axId val="695540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38768"/>
        <c:crosses val="autoZero"/>
        <c:auto val="1"/>
        <c:lblAlgn val="ctr"/>
        <c:lblOffset val="100"/>
        <c:noMultiLvlLbl val="0"/>
      </c:catAx>
      <c:valAx>
        <c:axId val="695538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40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Coût du SUP : Ordures et matières recyclables – Année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'Commercial-Industriel'!$A$14:$A$24</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'Commercial-Industriel'!$E$14:$E$24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4E2-4CD2-962B-CF23CDB2A14B}"/>
            </c:ext>
          </c:extLst>
        </c:ser>
        <c:ser>
          <c:idx val="1"/>
          <c:order val="1"/>
          <c:tx>
            <c:v>Matières recyclables</c:v>
          </c:tx>
          <c:spPr>
            <a:solidFill>
              <a:schemeClr val="accent2"/>
            </a:solidFill>
            <a:ln>
              <a:noFill/>
            </a:ln>
            <a:effectLst/>
          </c:spPr>
          <c:invertIfNegative val="0"/>
          <c:val>
            <c:numRef>
              <c:f>'Commercial-Industriel'!$E$54:$E$64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4E2-4CD2-962B-CF23CDB2A14B}"/>
            </c:ext>
          </c:extLst>
        </c:ser>
        <c:dLbls>
          <c:showLegendKey val="0"/>
          <c:showVal val="0"/>
          <c:showCatName val="0"/>
          <c:showSerName val="0"/>
          <c:showPercent val="0"/>
          <c:showBubbleSize val="0"/>
        </c:dLbls>
        <c:gapWidth val="182"/>
        <c:axId val="59437248"/>
        <c:axId val="59443968"/>
      </c:barChart>
      <c:catAx>
        <c:axId val="59437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3968"/>
        <c:crosses val="autoZero"/>
        <c:auto val="1"/>
        <c:lblAlgn val="ctr"/>
        <c:lblOffset val="100"/>
        <c:noMultiLvlLbl val="0"/>
      </c:catAx>
      <c:valAx>
        <c:axId val="594439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3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Poids du SUP : Ordures et matières recyclables – Année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'Commercial-Industriel'!$A$14:$A$24</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'Commercial-Industriel'!$K$14:$K$24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226-4C4E-ABC6-AAFFE138FDBC}"/>
            </c:ext>
          </c:extLst>
        </c:ser>
        <c:ser>
          <c:idx val="1"/>
          <c:order val="1"/>
          <c:tx>
            <c:v>Matières recyclables</c:v>
          </c:tx>
          <c:spPr>
            <a:solidFill>
              <a:schemeClr val="accent2"/>
            </a:solidFill>
            <a:ln>
              <a:noFill/>
            </a:ln>
            <a:effectLst/>
          </c:spPr>
          <c:invertIfNegative val="0"/>
          <c:val>
            <c:numRef>
              <c:f>'Commercial-Industriel'!$K$54:$K$64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226-4C4E-ABC6-AAFFE138FDBC}"/>
            </c:ext>
          </c:extLst>
        </c:ser>
        <c:dLbls>
          <c:showLegendKey val="0"/>
          <c:showVal val="0"/>
          <c:showCatName val="0"/>
          <c:showSerName val="0"/>
          <c:showPercent val="0"/>
          <c:showBubbleSize val="0"/>
        </c:dLbls>
        <c:gapWidth val="182"/>
        <c:axId val="1176390816"/>
        <c:axId val="1176395136"/>
      </c:barChart>
      <c:catAx>
        <c:axId val="1176390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95136"/>
        <c:crosses val="autoZero"/>
        <c:auto val="1"/>
        <c:lblAlgn val="ctr"/>
        <c:lblOffset val="100"/>
        <c:noMultiLvlLbl val="0"/>
      </c:catAx>
      <c:valAx>
        <c:axId val="1176395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9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Coût du SUP : Ordures et matières recyclables – Année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Ordures</c:v>
          </c:tx>
          <c:spPr>
            <a:solidFill>
              <a:schemeClr val="accent1"/>
            </a:solidFill>
            <a:ln>
              <a:noFill/>
            </a:ln>
            <a:effectLst/>
          </c:spPr>
          <c:invertIfNegative val="0"/>
          <c:cat>
            <c:strRef>
              <c:f>'Commercial-Industriel'!$A$14:$A$24</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'Commercial-Industriel'!$L$14:$L$24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CD2-4844-BD24-64D4AEE5947F}"/>
            </c:ext>
          </c:extLst>
        </c:ser>
        <c:ser>
          <c:idx val="1"/>
          <c:order val="1"/>
          <c:tx>
            <c:v>Matières recyclables</c:v>
          </c:tx>
          <c:spPr>
            <a:solidFill>
              <a:schemeClr val="accent2"/>
            </a:solidFill>
            <a:ln>
              <a:noFill/>
            </a:ln>
            <a:effectLst/>
          </c:spPr>
          <c:invertIfNegative val="0"/>
          <c:val>
            <c:numRef>
              <c:f>'Commercial-Industriel'!$L$54:$L$64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CD2-4844-BD24-64D4AEE5947F}"/>
            </c:ext>
          </c:extLst>
        </c:ser>
        <c:dLbls>
          <c:showLegendKey val="0"/>
          <c:showVal val="0"/>
          <c:showCatName val="0"/>
          <c:showSerName val="0"/>
          <c:showPercent val="0"/>
          <c:showBubbleSize val="0"/>
        </c:dLbls>
        <c:gapWidth val="182"/>
        <c:axId val="1159109968"/>
        <c:axId val="1159107568"/>
      </c:barChart>
      <c:catAx>
        <c:axId val="1159109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107568"/>
        <c:crosses val="autoZero"/>
        <c:auto val="1"/>
        <c:lblAlgn val="ctr"/>
        <c:lblOffset val="100"/>
        <c:noMultiLvlLbl val="0"/>
      </c:catAx>
      <c:valAx>
        <c:axId val="1159107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109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Poids du SUP : Comparaison Année 1 et Année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Année 1</c:v>
          </c:tx>
          <c:spPr>
            <a:solidFill>
              <a:schemeClr val="accent1"/>
            </a:solidFill>
            <a:ln>
              <a:noFill/>
            </a:ln>
            <a:effectLst/>
          </c:spPr>
          <c:invertIfNegative val="0"/>
          <c:cat>
            <c:strRef>
              <c:f>'Eaux usées'!$A$12:$A$22</c:f>
              <c:strCache>
                <c:ptCount val="11"/>
                <c:pt idx="0">
                  <c:v>Gobelets pour boissons chaudes avec revêtement</c:v>
                </c:pt>
                <c:pt idx="1">
                  <c:v>Gobelets pour boissons froides en plastique</c:v>
                </c:pt>
                <c:pt idx="2">
                  <c:v>Couvercles de gobelet</c:v>
                </c:pt>
                <c:pt idx="3">
                  <c:v>Dispositifs de vapotage</c:v>
                </c:pt>
                <c:pt idx="4">
                  <c:v>Bouchons de bouteille</c:v>
                </c:pt>
                <c:pt idx="5">
                  <c:v>Bouteilles en plastique</c:v>
                </c:pt>
                <c:pt idx="6">
                  <c:v>Barquettes en polystyrène</c:v>
                </c:pt>
                <c:pt idx="7">
                  <c:v>Applicateurs de tampons hygiéniques</c:v>
                </c:pt>
                <c:pt idx="8">
                  <c:v>Autre SUP 1</c:v>
                </c:pt>
                <c:pt idx="9">
                  <c:v>Autre SUP 2</c:v>
                </c:pt>
                <c:pt idx="10">
                  <c:v>Autre SUP 3</c:v>
                </c:pt>
              </c:strCache>
            </c:strRef>
          </c:cat>
          <c:val>
            <c:numRef>
              <c:f>'Eaux usées'!$F$12:$F$22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289-4770-B5FF-353590B38ABF}"/>
            </c:ext>
          </c:extLst>
        </c:ser>
        <c:ser>
          <c:idx val="1"/>
          <c:order val="1"/>
          <c:tx>
            <c:v>Année 2</c:v>
          </c:tx>
          <c:spPr>
            <a:solidFill>
              <a:schemeClr val="accent2"/>
            </a:solidFill>
            <a:ln>
              <a:noFill/>
            </a:ln>
            <a:effectLst/>
          </c:spPr>
          <c:invertIfNegative val="0"/>
          <c:val>
            <c:numRef>
              <c:f>'Eaux usées'!$N$12:$N$22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289-4770-B5FF-353590B38ABF}"/>
            </c:ext>
          </c:extLst>
        </c:ser>
        <c:dLbls>
          <c:showLegendKey val="0"/>
          <c:showVal val="0"/>
          <c:showCatName val="0"/>
          <c:showSerName val="0"/>
          <c:showPercent val="0"/>
          <c:showBubbleSize val="0"/>
        </c:dLbls>
        <c:gapWidth val="182"/>
        <c:axId val="44198976"/>
        <c:axId val="44199456"/>
      </c:barChart>
      <c:catAx>
        <c:axId val="44198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99456"/>
        <c:crosses val="autoZero"/>
        <c:auto val="1"/>
        <c:lblAlgn val="ctr"/>
        <c:lblOffset val="100"/>
        <c:noMultiLvlLbl val="0"/>
      </c:catAx>
      <c:valAx>
        <c:axId val="44199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9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withinLinear" id="14">
  <a:schemeClr val="accent1"/>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18" Type="http://schemas.openxmlformats.org/officeDocument/2006/relationships/chart" Target="../charts/chart28.xml"/><Relationship Id="rId26" Type="http://schemas.openxmlformats.org/officeDocument/2006/relationships/chart" Target="../charts/chart36.xml"/><Relationship Id="rId3" Type="http://schemas.openxmlformats.org/officeDocument/2006/relationships/chart" Target="../charts/chart13.xml"/><Relationship Id="rId21" Type="http://schemas.openxmlformats.org/officeDocument/2006/relationships/chart" Target="../charts/chart31.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chart" Target="../charts/chart27.xml"/><Relationship Id="rId25" Type="http://schemas.openxmlformats.org/officeDocument/2006/relationships/chart" Target="../charts/chart35.xml"/><Relationship Id="rId2" Type="http://schemas.openxmlformats.org/officeDocument/2006/relationships/chart" Target="../charts/chart12.xml"/><Relationship Id="rId16" Type="http://schemas.openxmlformats.org/officeDocument/2006/relationships/chart" Target="../charts/chart26.xml"/><Relationship Id="rId20" Type="http://schemas.openxmlformats.org/officeDocument/2006/relationships/chart" Target="../charts/chart30.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24" Type="http://schemas.openxmlformats.org/officeDocument/2006/relationships/chart" Target="../charts/chart34.xml"/><Relationship Id="rId5" Type="http://schemas.openxmlformats.org/officeDocument/2006/relationships/chart" Target="../charts/chart15.xml"/><Relationship Id="rId15" Type="http://schemas.openxmlformats.org/officeDocument/2006/relationships/chart" Target="../charts/chart25.xml"/><Relationship Id="rId23" Type="http://schemas.openxmlformats.org/officeDocument/2006/relationships/chart" Target="../charts/chart33.xml"/><Relationship Id="rId28" Type="http://schemas.openxmlformats.org/officeDocument/2006/relationships/chart" Target="../charts/chart38.xml"/><Relationship Id="rId10" Type="http://schemas.openxmlformats.org/officeDocument/2006/relationships/chart" Target="../charts/chart20.xml"/><Relationship Id="rId19" Type="http://schemas.openxmlformats.org/officeDocument/2006/relationships/chart" Target="../charts/chart29.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 Id="rId22" Type="http://schemas.openxmlformats.org/officeDocument/2006/relationships/chart" Target="../charts/chart32.xml"/><Relationship Id="rId27"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oneCell">
    <xdr:from>
      <xdr:col>3</xdr:col>
      <xdr:colOff>380033</xdr:colOff>
      <xdr:row>4</xdr:row>
      <xdr:rowOff>23329</xdr:rowOff>
    </xdr:from>
    <xdr:to>
      <xdr:col>8</xdr:col>
      <xdr:colOff>550986</xdr:colOff>
      <xdr:row>6</xdr:row>
      <xdr:rowOff>259079</xdr:rowOff>
    </xdr:to>
    <xdr:pic>
      <xdr:nvPicPr>
        <xdr:cNvPr id="2" name="Picture 1">
          <a:extLst>
            <a:ext uri="{FF2B5EF4-FFF2-40B4-BE49-F238E27FC236}">
              <a16:creationId xmlns:a16="http://schemas.microsoft.com/office/drawing/2014/main" id="{4B009844-999E-4FB9-B76E-79042F047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011" y="1414807"/>
          <a:ext cx="2034540" cy="86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124929</xdr:colOff>
      <xdr:row>0</xdr:row>
      <xdr:rowOff>155575</xdr:rowOff>
    </xdr:from>
    <xdr:to>
      <xdr:col>14</xdr:col>
      <xdr:colOff>202828</xdr:colOff>
      <xdr:row>3</xdr:row>
      <xdr:rowOff>8973</xdr:rowOff>
    </xdr:to>
    <xdr:pic>
      <xdr:nvPicPr>
        <xdr:cNvPr id="4" name="Picture 3">
          <a:extLst>
            <a:ext uri="{FF2B5EF4-FFF2-40B4-BE49-F238E27FC236}">
              <a16:creationId xmlns:a16="http://schemas.microsoft.com/office/drawing/2014/main" id="{1543C4CC-E676-2CEB-C509-8A3AE74CFC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50907" y="155575"/>
          <a:ext cx="5615789" cy="97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19423</xdr:colOff>
      <xdr:row>91</xdr:row>
      <xdr:rowOff>64993</xdr:rowOff>
    </xdr:from>
    <xdr:to>
      <xdr:col>5</xdr:col>
      <xdr:colOff>2218951</xdr:colOff>
      <xdr:row>109</xdr:row>
      <xdr:rowOff>123638</xdr:rowOff>
    </xdr:to>
    <xdr:graphicFrame macro="">
      <xdr:nvGraphicFramePr>
        <xdr:cNvPr id="13" name="ResWeightChart">
          <a:extLst>
            <a:ext uri="{FF2B5EF4-FFF2-40B4-BE49-F238E27FC236}">
              <a16:creationId xmlns:a16="http://schemas.microsoft.com/office/drawing/2014/main" id="{1D8A6436-D757-35DC-4CC3-05F5B11895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182469</xdr:colOff>
      <xdr:row>91</xdr:row>
      <xdr:rowOff>69662</xdr:rowOff>
    </xdr:from>
    <xdr:to>
      <xdr:col>12</xdr:col>
      <xdr:colOff>2277969</xdr:colOff>
      <xdr:row>109</xdr:row>
      <xdr:rowOff>131482</xdr:rowOff>
    </xdr:to>
    <xdr:graphicFrame macro="">
      <xdr:nvGraphicFramePr>
        <xdr:cNvPr id="14" name="ResCostChart">
          <a:extLst>
            <a:ext uri="{FF2B5EF4-FFF2-40B4-BE49-F238E27FC236}">
              <a16:creationId xmlns:a16="http://schemas.microsoft.com/office/drawing/2014/main" id="{FB083D7F-8293-880B-A36E-4B7017895F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28574</xdr:rowOff>
    </xdr:from>
    <xdr:to>
      <xdr:col>6</xdr:col>
      <xdr:colOff>0</xdr:colOff>
      <xdr:row>127</xdr:row>
      <xdr:rowOff>79374</xdr:rowOff>
    </xdr:to>
    <xdr:graphicFrame macro="">
      <xdr:nvGraphicFramePr>
        <xdr:cNvPr id="2" name="ResWeightChart2">
          <a:extLst>
            <a:ext uri="{FF2B5EF4-FFF2-40B4-BE49-F238E27FC236}">
              <a16:creationId xmlns:a16="http://schemas.microsoft.com/office/drawing/2014/main" id="{AF70C52B-5362-EE8A-F2A3-973136257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19050</xdr:colOff>
      <xdr:row>111</xdr:row>
      <xdr:rowOff>31749</xdr:rowOff>
    </xdr:from>
    <xdr:to>
      <xdr:col>13</xdr:col>
      <xdr:colOff>209550</xdr:colOff>
      <xdr:row>127</xdr:row>
      <xdr:rowOff>76199</xdr:rowOff>
    </xdr:to>
    <xdr:graphicFrame macro="">
      <xdr:nvGraphicFramePr>
        <xdr:cNvPr id="3" name="ResCostChart2">
          <a:extLst>
            <a:ext uri="{FF2B5EF4-FFF2-40B4-BE49-F238E27FC236}">
              <a16:creationId xmlns:a16="http://schemas.microsoft.com/office/drawing/2014/main" id="{CC5102C7-E3D8-956F-EBB8-DD19EF6F3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102347</xdr:colOff>
      <xdr:row>91</xdr:row>
      <xdr:rowOff>79002</xdr:rowOff>
    </xdr:from>
    <xdr:to>
      <xdr:col>5</xdr:col>
      <xdr:colOff>2279463</xdr:colOff>
      <xdr:row>109</xdr:row>
      <xdr:rowOff>134471</xdr:rowOff>
    </xdr:to>
    <xdr:graphicFrame macro="">
      <xdr:nvGraphicFramePr>
        <xdr:cNvPr id="10" name="ComWeightChart">
          <a:extLst>
            <a:ext uri="{FF2B5EF4-FFF2-40B4-BE49-F238E27FC236}">
              <a16:creationId xmlns:a16="http://schemas.microsoft.com/office/drawing/2014/main" id="{AAE194C7-DFF8-8FEE-EAAC-EEE3B0717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17556</xdr:colOff>
      <xdr:row>91</xdr:row>
      <xdr:rowOff>88527</xdr:rowOff>
    </xdr:from>
    <xdr:to>
      <xdr:col>13</xdr:col>
      <xdr:colOff>27081</xdr:colOff>
      <xdr:row>109</xdr:row>
      <xdr:rowOff>143996</xdr:rowOff>
    </xdr:to>
    <xdr:graphicFrame macro="">
      <xdr:nvGraphicFramePr>
        <xdr:cNvPr id="11" name="ComCostChart">
          <a:extLst>
            <a:ext uri="{FF2B5EF4-FFF2-40B4-BE49-F238E27FC236}">
              <a16:creationId xmlns:a16="http://schemas.microsoft.com/office/drawing/2014/main" id="{7715E91B-0D89-837D-4F66-494FB5A6DC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111</xdr:row>
      <xdr:rowOff>76199</xdr:rowOff>
    </xdr:from>
    <xdr:to>
      <xdr:col>6</xdr:col>
      <xdr:colOff>9525</xdr:colOff>
      <xdr:row>127</xdr:row>
      <xdr:rowOff>123824</xdr:rowOff>
    </xdr:to>
    <xdr:graphicFrame macro="">
      <xdr:nvGraphicFramePr>
        <xdr:cNvPr id="2" name="ComWeightChart2">
          <a:extLst>
            <a:ext uri="{FF2B5EF4-FFF2-40B4-BE49-F238E27FC236}">
              <a16:creationId xmlns:a16="http://schemas.microsoft.com/office/drawing/2014/main" id="{6032AE04-0EC9-64BB-3C44-E73F21E977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xdr:colOff>
      <xdr:row>111</xdr:row>
      <xdr:rowOff>66674</xdr:rowOff>
    </xdr:from>
    <xdr:to>
      <xdr:col>13</xdr:col>
      <xdr:colOff>76200</xdr:colOff>
      <xdr:row>127</xdr:row>
      <xdr:rowOff>117474</xdr:rowOff>
    </xdr:to>
    <xdr:graphicFrame macro="">
      <xdr:nvGraphicFramePr>
        <xdr:cNvPr id="3" name="ComCostChart2">
          <a:extLst>
            <a:ext uri="{FF2B5EF4-FFF2-40B4-BE49-F238E27FC236}">
              <a16:creationId xmlns:a16="http://schemas.microsoft.com/office/drawing/2014/main" id="{12909E03-C716-97FF-5815-7EF229175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45</xdr:row>
      <xdr:rowOff>76200</xdr:rowOff>
    </xdr:from>
    <xdr:to>
      <xdr:col>7</xdr:col>
      <xdr:colOff>25400</xdr:colOff>
      <xdr:row>61</xdr:row>
      <xdr:rowOff>123825</xdr:rowOff>
    </xdr:to>
    <xdr:graphicFrame macro="">
      <xdr:nvGraphicFramePr>
        <xdr:cNvPr id="6" name="Chart 5">
          <a:extLst>
            <a:ext uri="{FF2B5EF4-FFF2-40B4-BE49-F238E27FC236}">
              <a16:creationId xmlns:a16="http://schemas.microsoft.com/office/drawing/2014/main" id="{0C73F617-8B8E-BEEC-57DD-59FE24EFA2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3173</xdr:colOff>
      <xdr:row>45</xdr:row>
      <xdr:rowOff>76200</xdr:rowOff>
    </xdr:from>
    <xdr:to>
      <xdr:col>15</xdr:col>
      <xdr:colOff>19049</xdr:colOff>
      <xdr:row>61</xdr:row>
      <xdr:rowOff>123825</xdr:rowOff>
    </xdr:to>
    <xdr:graphicFrame macro="">
      <xdr:nvGraphicFramePr>
        <xdr:cNvPr id="7" name="Chart 6">
          <a:extLst>
            <a:ext uri="{FF2B5EF4-FFF2-40B4-BE49-F238E27FC236}">
              <a16:creationId xmlns:a16="http://schemas.microsoft.com/office/drawing/2014/main" id="{A8C2B477-E0BA-8EEC-68AC-A828A62115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4856</xdr:colOff>
      <xdr:row>45</xdr:row>
      <xdr:rowOff>177613</xdr:rowOff>
    </xdr:from>
    <xdr:to>
      <xdr:col>6</xdr:col>
      <xdr:colOff>808131</xdr:colOff>
      <xdr:row>61</xdr:row>
      <xdr:rowOff>151855</xdr:rowOff>
    </xdr:to>
    <xdr:graphicFrame macro="">
      <xdr:nvGraphicFramePr>
        <xdr:cNvPr id="150" name="Chart 149">
          <a:extLst>
            <a:ext uri="{FF2B5EF4-FFF2-40B4-BE49-F238E27FC236}">
              <a16:creationId xmlns:a16="http://schemas.microsoft.com/office/drawing/2014/main" id="{0AB0E592-AC36-4E01-434E-D374EEBBDD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800100</xdr:colOff>
      <xdr:row>46</xdr:row>
      <xdr:rowOff>9524</xdr:rowOff>
    </xdr:from>
    <xdr:to>
      <xdr:col>15</xdr:col>
      <xdr:colOff>863600</xdr:colOff>
      <xdr:row>61</xdr:row>
      <xdr:rowOff>161925</xdr:rowOff>
    </xdr:to>
    <xdr:graphicFrame macro="">
      <xdr:nvGraphicFramePr>
        <xdr:cNvPr id="151" name="Chart 150">
          <a:extLst>
            <a:ext uri="{FF2B5EF4-FFF2-40B4-BE49-F238E27FC236}">
              <a16:creationId xmlns:a16="http://schemas.microsoft.com/office/drawing/2014/main" id="{4B1DFBF9-E463-41F3-1715-98E62ACB5B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63</xdr:row>
      <xdr:rowOff>28574</xdr:rowOff>
    </xdr:from>
    <xdr:to>
      <xdr:col>6</xdr:col>
      <xdr:colOff>800100</xdr:colOff>
      <xdr:row>79</xdr:row>
      <xdr:rowOff>171450</xdr:rowOff>
    </xdr:to>
    <xdr:graphicFrame macro="">
      <xdr:nvGraphicFramePr>
        <xdr:cNvPr id="152" name="Chart 151">
          <a:extLst>
            <a:ext uri="{FF2B5EF4-FFF2-40B4-BE49-F238E27FC236}">
              <a16:creationId xmlns:a16="http://schemas.microsoft.com/office/drawing/2014/main" id="{E43237FF-BE37-F62E-19E9-1F9F831A95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787400</xdr:colOff>
      <xdr:row>63</xdr:row>
      <xdr:rowOff>31750</xdr:rowOff>
    </xdr:from>
    <xdr:to>
      <xdr:col>15</xdr:col>
      <xdr:colOff>866775</xdr:colOff>
      <xdr:row>79</xdr:row>
      <xdr:rowOff>171451</xdr:rowOff>
    </xdr:to>
    <xdr:graphicFrame macro="">
      <xdr:nvGraphicFramePr>
        <xdr:cNvPr id="153" name="Chart 152">
          <a:extLst>
            <a:ext uri="{FF2B5EF4-FFF2-40B4-BE49-F238E27FC236}">
              <a16:creationId xmlns:a16="http://schemas.microsoft.com/office/drawing/2014/main" id="{4FD47D3A-C07A-B4A5-17BE-A37BF92DB1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22412</xdr:colOff>
      <xdr:row>81</xdr:row>
      <xdr:rowOff>57056</xdr:rowOff>
    </xdr:from>
    <xdr:to>
      <xdr:col>6</xdr:col>
      <xdr:colOff>793937</xdr:colOff>
      <xdr:row>98</xdr:row>
      <xdr:rowOff>168088</xdr:rowOff>
    </xdr:to>
    <xdr:graphicFrame macro="">
      <xdr:nvGraphicFramePr>
        <xdr:cNvPr id="4" name="Chart 3">
          <a:extLst>
            <a:ext uri="{FF2B5EF4-FFF2-40B4-BE49-F238E27FC236}">
              <a16:creationId xmlns:a16="http://schemas.microsoft.com/office/drawing/2014/main" id="{913A4E1F-D031-093D-46FD-38112A42CE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809625</xdr:colOff>
      <xdr:row>81</xdr:row>
      <xdr:rowOff>57150</xdr:rowOff>
    </xdr:from>
    <xdr:to>
      <xdr:col>16</xdr:col>
      <xdr:colOff>28577</xdr:colOff>
      <xdr:row>99</xdr:row>
      <xdr:rowOff>10619</xdr:rowOff>
    </xdr:to>
    <xdr:graphicFrame macro="">
      <xdr:nvGraphicFramePr>
        <xdr:cNvPr id="6" name="Chart 5">
          <a:extLst>
            <a:ext uri="{FF2B5EF4-FFF2-40B4-BE49-F238E27FC236}">
              <a16:creationId xmlns:a16="http://schemas.microsoft.com/office/drawing/2014/main" id="{00460D00-881A-4313-BB0B-1AD0E961D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445189</xdr:colOff>
      <xdr:row>117</xdr:row>
      <xdr:rowOff>28219</xdr:rowOff>
    </xdr:from>
    <xdr:to>
      <xdr:col>4</xdr:col>
      <xdr:colOff>113868</xdr:colOff>
      <xdr:row>132</xdr:row>
      <xdr:rowOff>83450</xdr:rowOff>
    </xdr:to>
    <xdr:graphicFrame macro="">
      <xdr:nvGraphicFramePr>
        <xdr:cNvPr id="32" name="Chart 31">
          <a:extLst>
            <a:ext uri="{FF2B5EF4-FFF2-40B4-BE49-F238E27FC236}">
              <a16:creationId xmlns:a16="http://schemas.microsoft.com/office/drawing/2014/main" id="{1260C772-C5BC-4AD9-867A-8EB0CCDDC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104796</xdr:colOff>
      <xdr:row>117</xdr:row>
      <xdr:rowOff>26022</xdr:rowOff>
    </xdr:from>
    <xdr:to>
      <xdr:col>10</xdr:col>
      <xdr:colOff>287825</xdr:colOff>
      <xdr:row>132</xdr:row>
      <xdr:rowOff>87603</xdr:rowOff>
    </xdr:to>
    <xdr:graphicFrame macro="">
      <xdr:nvGraphicFramePr>
        <xdr:cNvPr id="36" name="Chart 35">
          <a:extLst>
            <a:ext uri="{FF2B5EF4-FFF2-40B4-BE49-F238E27FC236}">
              <a16:creationId xmlns:a16="http://schemas.microsoft.com/office/drawing/2014/main" id="{DDD29DB1-366B-402F-A568-67E162D9F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440102</xdr:colOff>
      <xdr:row>132</xdr:row>
      <xdr:rowOff>96784</xdr:rowOff>
    </xdr:from>
    <xdr:to>
      <xdr:col>4</xdr:col>
      <xdr:colOff>111956</xdr:colOff>
      <xdr:row>147</xdr:row>
      <xdr:rowOff>151108</xdr:rowOff>
    </xdr:to>
    <xdr:graphicFrame macro="">
      <xdr:nvGraphicFramePr>
        <xdr:cNvPr id="38" name="Chart 37">
          <a:extLst>
            <a:ext uri="{FF2B5EF4-FFF2-40B4-BE49-F238E27FC236}">
              <a16:creationId xmlns:a16="http://schemas.microsoft.com/office/drawing/2014/main" id="{B1938F39-5300-4913-995A-15480B8FE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98205</xdr:colOff>
      <xdr:row>132</xdr:row>
      <xdr:rowOff>96784</xdr:rowOff>
    </xdr:from>
    <xdr:to>
      <xdr:col>10</xdr:col>
      <xdr:colOff>306634</xdr:colOff>
      <xdr:row>147</xdr:row>
      <xdr:rowOff>163808</xdr:rowOff>
    </xdr:to>
    <xdr:graphicFrame macro="">
      <xdr:nvGraphicFramePr>
        <xdr:cNvPr id="39" name="Chart 38">
          <a:extLst>
            <a:ext uri="{FF2B5EF4-FFF2-40B4-BE49-F238E27FC236}">
              <a16:creationId xmlns:a16="http://schemas.microsoft.com/office/drawing/2014/main" id="{E1D553CD-A441-4BEC-B5FC-C698D7FF3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293362</xdr:colOff>
      <xdr:row>132</xdr:row>
      <xdr:rowOff>87282</xdr:rowOff>
    </xdr:from>
    <xdr:to>
      <xdr:col>15</xdr:col>
      <xdr:colOff>428766</xdr:colOff>
      <xdr:row>147</xdr:row>
      <xdr:rowOff>171088</xdr:rowOff>
    </xdr:to>
    <xdr:graphicFrame macro="">
      <xdr:nvGraphicFramePr>
        <xdr:cNvPr id="40" name="Chart 39">
          <a:extLst>
            <a:ext uri="{FF2B5EF4-FFF2-40B4-BE49-F238E27FC236}">
              <a16:creationId xmlns:a16="http://schemas.microsoft.com/office/drawing/2014/main" id="{19A46C65-B841-4561-A476-D5C03C922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447674</xdr:colOff>
      <xdr:row>147</xdr:row>
      <xdr:rowOff>162482</xdr:rowOff>
    </xdr:from>
    <xdr:to>
      <xdr:col>4</xdr:col>
      <xdr:colOff>125878</xdr:colOff>
      <xdr:row>163</xdr:row>
      <xdr:rowOff>39913</xdr:rowOff>
    </xdr:to>
    <xdr:graphicFrame macro="">
      <xdr:nvGraphicFramePr>
        <xdr:cNvPr id="41" name="Chart 40">
          <a:extLst>
            <a:ext uri="{FF2B5EF4-FFF2-40B4-BE49-F238E27FC236}">
              <a16:creationId xmlns:a16="http://schemas.microsoft.com/office/drawing/2014/main" id="{22B90C86-A19A-4EDD-9CC8-16510F6F5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102821</xdr:colOff>
      <xdr:row>147</xdr:row>
      <xdr:rowOff>151980</xdr:rowOff>
    </xdr:from>
    <xdr:to>
      <xdr:col>10</xdr:col>
      <xdr:colOff>304900</xdr:colOff>
      <xdr:row>163</xdr:row>
      <xdr:rowOff>26236</xdr:rowOff>
    </xdr:to>
    <xdr:graphicFrame macro="">
      <xdr:nvGraphicFramePr>
        <xdr:cNvPr id="42" name="Chart 41">
          <a:extLst>
            <a:ext uri="{FF2B5EF4-FFF2-40B4-BE49-F238E27FC236}">
              <a16:creationId xmlns:a16="http://schemas.microsoft.com/office/drawing/2014/main" id="{65AA8384-0E16-492A-B873-05FD406D1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452097</xdr:colOff>
      <xdr:row>101</xdr:row>
      <xdr:rowOff>140148</xdr:rowOff>
    </xdr:from>
    <xdr:to>
      <xdr:col>4</xdr:col>
      <xdr:colOff>110147</xdr:colOff>
      <xdr:row>117</xdr:row>
      <xdr:rowOff>30279</xdr:rowOff>
    </xdr:to>
    <xdr:graphicFrame macro="">
      <xdr:nvGraphicFramePr>
        <xdr:cNvPr id="43" name="Chart 42">
          <a:extLst>
            <a:ext uri="{FF2B5EF4-FFF2-40B4-BE49-F238E27FC236}">
              <a16:creationId xmlns:a16="http://schemas.microsoft.com/office/drawing/2014/main" id="{C7AA0614-8348-1715-EFDF-C36BFA483E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105848</xdr:colOff>
      <xdr:row>101</xdr:row>
      <xdr:rowOff>141542</xdr:rowOff>
    </xdr:from>
    <xdr:to>
      <xdr:col>10</xdr:col>
      <xdr:colOff>295227</xdr:colOff>
      <xdr:row>117</xdr:row>
      <xdr:rowOff>31673</xdr:rowOff>
    </xdr:to>
    <xdr:graphicFrame macro="">
      <xdr:nvGraphicFramePr>
        <xdr:cNvPr id="44" name="Chart 43">
          <a:extLst>
            <a:ext uri="{FF2B5EF4-FFF2-40B4-BE49-F238E27FC236}">
              <a16:creationId xmlns:a16="http://schemas.microsoft.com/office/drawing/2014/main" id="{1F217CDB-1FA9-5E72-9803-4B3759567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296350</xdr:colOff>
      <xdr:row>101</xdr:row>
      <xdr:rowOff>141967</xdr:rowOff>
    </xdr:from>
    <xdr:to>
      <xdr:col>15</xdr:col>
      <xdr:colOff>425404</xdr:colOff>
      <xdr:row>117</xdr:row>
      <xdr:rowOff>35273</xdr:rowOff>
    </xdr:to>
    <xdr:graphicFrame macro="">
      <xdr:nvGraphicFramePr>
        <xdr:cNvPr id="45" name="Chart 44">
          <a:extLst>
            <a:ext uri="{FF2B5EF4-FFF2-40B4-BE49-F238E27FC236}">
              <a16:creationId xmlns:a16="http://schemas.microsoft.com/office/drawing/2014/main" id="{BD4E1D4D-977F-24D6-2FD6-408CC1C4A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294942</xdr:colOff>
      <xdr:row>117</xdr:row>
      <xdr:rowOff>29198</xdr:rowOff>
    </xdr:from>
    <xdr:to>
      <xdr:col>15</xdr:col>
      <xdr:colOff>423996</xdr:colOff>
      <xdr:row>132</xdr:row>
      <xdr:rowOff>84429</xdr:rowOff>
    </xdr:to>
    <xdr:graphicFrame macro="">
      <xdr:nvGraphicFramePr>
        <xdr:cNvPr id="46" name="Chart 45">
          <a:extLst>
            <a:ext uri="{FF2B5EF4-FFF2-40B4-BE49-F238E27FC236}">
              <a16:creationId xmlns:a16="http://schemas.microsoft.com/office/drawing/2014/main" id="{E273BB5E-03BA-B5F1-0300-981CAFF10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407089</xdr:colOff>
      <xdr:row>182</xdr:row>
      <xdr:rowOff>59969</xdr:rowOff>
    </xdr:from>
    <xdr:to>
      <xdr:col>4</xdr:col>
      <xdr:colOff>75768</xdr:colOff>
      <xdr:row>197</xdr:row>
      <xdr:rowOff>121550</xdr:rowOff>
    </xdr:to>
    <xdr:graphicFrame macro="">
      <xdr:nvGraphicFramePr>
        <xdr:cNvPr id="2" name="Chart 1">
          <a:extLst>
            <a:ext uri="{FF2B5EF4-FFF2-40B4-BE49-F238E27FC236}">
              <a16:creationId xmlns:a16="http://schemas.microsoft.com/office/drawing/2014/main" id="{0001115C-94E1-419B-8F9E-87B31D6CD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66696</xdr:colOff>
      <xdr:row>182</xdr:row>
      <xdr:rowOff>57772</xdr:rowOff>
    </xdr:from>
    <xdr:to>
      <xdr:col>10</xdr:col>
      <xdr:colOff>249725</xdr:colOff>
      <xdr:row>197</xdr:row>
      <xdr:rowOff>125703</xdr:rowOff>
    </xdr:to>
    <xdr:graphicFrame macro="">
      <xdr:nvGraphicFramePr>
        <xdr:cNvPr id="3" name="Chart 2">
          <a:extLst>
            <a:ext uri="{FF2B5EF4-FFF2-40B4-BE49-F238E27FC236}">
              <a16:creationId xmlns:a16="http://schemas.microsoft.com/office/drawing/2014/main" id="{04C1FBE5-1245-43FA-8C87-5369A4993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402002</xdr:colOff>
      <xdr:row>197</xdr:row>
      <xdr:rowOff>134884</xdr:rowOff>
    </xdr:from>
    <xdr:to>
      <xdr:col>4</xdr:col>
      <xdr:colOff>73856</xdr:colOff>
      <xdr:row>212</xdr:row>
      <xdr:rowOff>189208</xdr:rowOff>
    </xdr:to>
    <xdr:graphicFrame macro="">
      <xdr:nvGraphicFramePr>
        <xdr:cNvPr id="5" name="Chart 4">
          <a:extLst>
            <a:ext uri="{FF2B5EF4-FFF2-40B4-BE49-F238E27FC236}">
              <a16:creationId xmlns:a16="http://schemas.microsoft.com/office/drawing/2014/main" id="{42CE1CA7-54A0-4422-8541-99D4B9E93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60105</xdr:colOff>
      <xdr:row>197</xdr:row>
      <xdr:rowOff>134884</xdr:rowOff>
    </xdr:from>
    <xdr:to>
      <xdr:col>10</xdr:col>
      <xdr:colOff>268534</xdr:colOff>
      <xdr:row>213</xdr:row>
      <xdr:rowOff>11408</xdr:rowOff>
    </xdr:to>
    <xdr:graphicFrame macro="">
      <xdr:nvGraphicFramePr>
        <xdr:cNvPr id="7" name="Chart 6">
          <a:extLst>
            <a:ext uri="{FF2B5EF4-FFF2-40B4-BE49-F238E27FC236}">
              <a16:creationId xmlns:a16="http://schemas.microsoft.com/office/drawing/2014/main" id="{2AF29B62-7D30-4797-A354-B699C6D0D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255262</xdr:colOff>
      <xdr:row>197</xdr:row>
      <xdr:rowOff>125382</xdr:rowOff>
    </xdr:from>
    <xdr:to>
      <xdr:col>15</xdr:col>
      <xdr:colOff>390666</xdr:colOff>
      <xdr:row>213</xdr:row>
      <xdr:rowOff>18688</xdr:rowOff>
    </xdr:to>
    <xdr:graphicFrame macro="">
      <xdr:nvGraphicFramePr>
        <xdr:cNvPr id="8" name="Chart 7">
          <a:extLst>
            <a:ext uri="{FF2B5EF4-FFF2-40B4-BE49-F238E27FC236}">
              <a16:creationId xmlns:a16="http://schemas.microsoft.com/office/drawing/2014/main" id="{9A4646C8-8ACA-49E1-8604-554C4E7EE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409574</xdr:colOff>
      <xdr:row>213</xdr:row>
      <xdr:rowOff>10082</xdr:rowOff>
    </xdr:from>
    <xdr:to>
      <xdr:col>4</xdr:col>
      <xdr:colOff>87778</xdr:colOff>
      <xdr:row>228</xdr:row>
      <xdr:rowOff>78013</xdr:rowOff>
    </xdr:to>
    <xdr:graphicFrame macro="">
      <xdr:nvGraphicFramePr>
        <xdr:cNvPr id="9" name="Chart 8">
          <a:extLst>
            <a:ext uri="{FF2B5EF4-FFF2-40B4-BE49-F238E27FC236}">
              <a16:creationId xmlns:a16="http://schemas.microsoft.com/office/drawing/2014/main" id="{7751219F-F54A-451F-8ADF-69C0A61D6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64721</xdr:colOff>
      <xdr:row>212</xdr:row>
      <xdr:rowOff>190080</xdr:rowOff>
    </xdr:from>
    <xdr:to>
      <xdr:col>10</xdr:col>
      <xdr:colOff>266800</xdr:colOff>
      <xdr:row>228</xdr:row>
      <xdr:rowOff>57986</xdr:rowOff>
    </xdr:to>
    <xdr:graphicFrame macro="">
      <xdr:nvGraphicFramePr>
        <xdr:cNvPr id="10" name="Chart 9">
          <a:extLst>
            <a:ext uri="{FF2B5EF4-FFF2-40B4-BE49-F238E27FC236}">
              <a16:creationId xmlns:a16="http://schemas.microsoft.com/office/drawing/2014/main" id="{EDBF3B57-65DE-4FF7-93E7-4A52D8C46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407647</xdr:colOff>
      <xdr:row>166</xdr:row>
      <xdr:rowOff>178248</xdr:rowOff>
    </xdr:from>
    <xdr:to>
      <xdr:col>4</xdr:col>
      <xdr:colOff>65697</xdr:colOff>
      <xdr:row>182</xdr:row>
      <xdr:rowOff>55679</xdr:rowOff>
    </xdr:to>
    <xdr:graphicFrame macro="">
      <xdr:nvGraphicFramePr>
        <xdr:cNvPr id="11" name="Chart 10">
          <a:extLst>
            <a:ext uri="{FF2B5EF4-FFF2-40B4-BE49-F238E27FC236}">
              <a16:creationId xmlns:a16="http://schemas.microsoft.com/office/drawing/2014/main" id="{76E17A89-6161-4725-823E-9052D6395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67748</xdr:colOff>
      <xdr:row>166</xdr:row>
      <xdr:rowOff>179642</xdr:rowOff>
    </xdr:from>
    <xdr:to>
      <xdr:col>10</xdr:col>
      <xdr:colOff>257127</xdr:colOff>
      <xdr:row>182</xdr:row>
      <xdr:rowOff>57073</xdr:rowOff>
    </xdr:to>
    <xdr:graphicFrame macro="">
      <xdr:nvGraphicFramePr>
        <xdr:cNvPr id="12" name="Chart 11">
          <a:extLst>
            <a:ext uri="{FF2B5EF4-FFF2-40B4-BE49-F238E27FC236}">
              <a16:creationId xmlns:a16="http://schemas.microsoft.com/office/drawing/2014/main" id="{93472CC7-2D98-4A99-8340-E5BF9FA8B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258250</xdr:colOff>
      <xdr:row>166</xdr:row>
      <xdr:rowOff>180067</xdr:rowOff>
    </xdr:from>
    <xdr:to>
      <xdr:col>15</xdr:col>
      <xdr:colOff>393654</xdr:colOff>
      <xdr:row>182</xdr:row>
      <xdr:rowOff>67023</xdr:rowOff>
    </xdr:to>
    <xdr:graphicFrame macro="">
      <xdr:nvGraphicFramePr>
        <xdr:cNvPr id="13" name="Chart 12">
          <a:extLst>
            <a:ext uri="{FF2B5EF4-FFF2-40B4-BE49-F238E27FC236}">
              <a16:creationId xmlns:a16="http://schemas.microsoft.com/office/drawing/2014/main" id="{76107009-F6E0-42F0-9576-2FF092456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256842</xdr:colOff>
      <xdr:row>182</xdr:row>
      <xdr:rowOff>54598</xdr:rowOff>
    </xdr:from>
    <xdr:to>
      <xdr:col>15</xdr:col>
      <xdr:colOff>392246</xdr:colOff>
      <xdr:row>197</xdr:row>
      <xdr:rowOff>122529</xdr:rowOff>
    </xdr:to>
    <xdr:graphicFrame macro="">
      <xdr:nvGraphicFramePr>
        <xdr:cNvPr id="14" name="Chart 13">
          <a:extLst>
            <a:ext uri="{FF2B5EF4-FFF2-40B4-BE49-F238E27FC236}">
              <a16:creationId xmlns:a16="http://schemas.microsoft.com/office/drawing/2014/main" id="{0D15E31A-CA83-4974-AA4E-81E125D0A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iisd.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8CD34-9E81-419C-BCE3-D217620EBBD4}">
  <sheetPr>
    <tabColor rgb="FF29C3EC"/>
  </sheetPr>
  <dimension ref="A1:C120"/>
  <sheetViews>
    <sheetView showGridLines="0" topLeftCell="A40" zoomScale="92" zoomScaleNormal="100" workbookViewId="0">
      <selection activeCell="B55" sqref="B55"/>
    </sheetView>
  </sheetViews>
  <sheetFormatPr defaultRowHeight="14.4" x14ac:dyDescent="0.3"/>
  <cols>
    <col min="1" max="1" width="22.109375" customWidth="1"/>
    <col min="2" max="2" width="73.109375" customWidth="1"/>
    <col min="3" max="3" width="58.109375" customWidth="1"/>
    <col min="4" max="4" width="18.109375" customWidth="1"/>
    <col min="5" max="8" width="2.109375" customWidth="1"/>
  </cols>
  <sheetData>
    <row r="1" spans="1:3" ht="38.1" customHeight="1" x14ac:dyDescent="0.3">
      <c r="A1" s="219" t="s">
        <v>0</v>
      </c>
      <c r="B1" s="219"/>
      <c r="C1" s="219"/>
    </row>
    <row r="2" spans="1:3" ht="27.9" customHeight="1" x14ac:dyDescent="0.3">
      <c r="A2" s="220" t="s">
        <v>1</v>
      </c>
      <c r="B2" s="220"/>
      <c r="C2" s="220"/>
    </row>
    <row r="3" spans="1:3" ht="21.9" customHeight="1" x14ac:dyDescent="0.3">
      <c r="A3" s="224"/>
      <c r="B3" s="225"/>
      <c r="C3" s="225"/>
    </row>
    <row r="4" spans="1:3" ht="21.9" customHeight="1" x14ac:dyDescent="0.3">
      <c r="A4" s="85" t="s">
        <v>2</v>
      </c>
      <c r="B4" s="85" t="s">
        <v>3</v>
      </c>
      <c r="C4" s="86"/>
    </row>
    <row r="5" spans="1:3" ht="21.9" customHeight="1" x14ac:dyDescent="0.3">
      <c r="A5" s="25"/>
      <c r="B5" s="25"/>
      <c r="C5" s="25"/>
    </row>
    <row r="6" spans="1:3" ht="27.9" customHeight="1" x14ac:dyDescent="0.3">
      <c r="A6" s="221" t="s">
        <v>4</v>
      </c>
      <c r="B6" s="221"/>
      <c r="C6" s="221"/>
    </row>
    <row r="7" spans="1:3" ht="45" customHeight="1" x14ac:dyDescent="0.3">
      <c r="A7" s="25"/>
      <c r="B7" s="25" t="s">
        <v>5</v>
      </c>
      <c r="C7" s="25"/>
    </row>
    <row r="8" spans="1:3" ht="21.9" customHeight="1" x14ac:dyDescent="0.3">
      <c r="A8" s="25"/>
      <c r="B8" s="25"/>
      <c r="C8" s="25"/>
    </row>
    <row r="9" spans="1:3" ht="27.9" customHeight="1" x14ac:dyDescent="0.3">
      <c r="A9" s="221" t="s">
        <v>6</v>
      </c>
      <c r="B9" s="221"/>
      <c r="C9" s="221"/>
    </row>
    <row r="10" spans="1:3" ht="57.6" x14ac:dyDescent="0.3">
      <c r="A10" s="25"/>
      <c r="B10" s="25" t="s">
        <v>7</v>
      </c>
      <c r="C10" s="25"/>
    </row>
    <row r="11" spans="1:3" ht="21.9" customHeight="1" x14ac:dyDescent="0.3">
      <c r="A11" s="25"/>
      <c r="B11" s="25"/>
      <c r="C11" s="25"/>
    </row>
    <row r="12" spans="1:3" ht="45" customHeight="1" x14ac:dyDescent="0.3">
      <c r="A12" s="25"/>
      <c r="B12" s="25" t="s">
        <v>8</v>
      </c>
      <c r="C12" s="25"/>
    </row>
    <row r="13" spans="1:3" ht="21.9" customHeight="1" x14ac:dyDescent="0.3">
      <c r="A13" s="25"/>
      <c r="B13" s="25"/>
      <c r="C13" s="25"/>
    </row>
    <row r="14" spans="1:3" ht="57.6" x14ac:dyDescent="0.3">
      <c r="A14" s="25"/>
      <c r="B14" s="25" t="s">
        <v>9</v>
      </c>
      <c r="C14" s="25"/>
    </row>
    <row r="15" spans="1:3" ht="21.9" customHeight="1" x14ac:dyDescent="0.3">
      <c r="A15" s="25"/>
      <c r="B15" s="25"/>
      <c r="C15" s="25"/>
    </row>
    <row r="16" spans="1:3" ht="27.9" customHeight="1" x14ac:dyDescent="0.3">
      <c r="A16" s="221" t="s">
        <v>10</v>
      </c>
      <c r="B16" s="221"/>
      <c r="C16" s="221"/>
    </row>
    <row r="17" spans="1:3" ht="50.1" customHeight="1" x14ac:dyDescent="0.3">
      <c r="A17" s="58"/>
      <c r="B17" s="25" t="s">
        <v>11</v>
      </c>
      <c r="C17" s="58"/>
    </row>
    <row r="18" spans="1:3" ht="45" customHeight="1" x14ac:dyDescent="0.3">
      <c r="A18" s="25"/>
      <c r="B18" s="25" t="s">
        <v>12</v>
      </c>
      <c r="C18" s="25"/>
    </row>
    <row r="19" spans="1:3" ht="32.4" customHeight="1" x14ac:dyDescent="0.3">
      <c r="A19" s="25"/>
      <c r="B19" s="25" t="s">
        <v>13</v>
      </c>
      <c r="C19" s="25"/>
    </row>
    <row r="20" spans="1:3" ht="21.9" customHeight="1" x14ac:dyDescent="0.3">
      <c r="A20" s="25"/>
      <c r="B20" s="25"/>
      <c r="C20" s="25"/>
    </row>
    <row r="21" spans="1:3" ht="27.9" customHeight="1" x14ac:dyDescent="0.3">
      <c r="A21" s="221" t="s">
        <v>14</v>
      </c>
      <c r="B21" s="221"/>
      <c r="C21" s="221"/>
    </row>
    <row r="22" spans="1:3" ht="21.9" customHeight="1" x14ac:dyDescent="0.3">
      <c r="A22" s="25"/>
      <c r="B22" s="25" t="s">
        <v>15</v>
      </c>
      <c r="C22" s="25"/>
    </row>
    <row r="23" spans="1:3" ht="21.9" customHeight="1" x14ac:dyDescent="0.3">
      <c r="A23" s="58"/>
      <c r="B23" s="25" t="s">
        <v>16</v>
      </c>
      <c r="C23" s="58"/>
    </row>
    <row r="24" spans="1:3" x14ac:dyDescent="0.3">
      <c r="A24" s="25"/>
      <c r="B24" s="25" t="s">
        <v>17</v>
      </c>
      <c r="C24" s="25"/>
    </row>
    <row r="25" spans="1:3" ht="24.9" customHeight="1" x14ac:dyDescent="0.3">
      <c r="A25" s="25"/>
      <c r="B25" s="25" t="s">
        <v>18</v>
      </c>
      <c r="C25" s="25"/>
    </row>
    <row r="26" spans="1:3" ht="21.9" customHeight="1" x14ac:dyDescent="0.3">
      <c r="A26" s="25"/>
      <c r="B26" s="25" t="s">
        <v>19</v>
      </c>
      <c r="C26" s="25"/>
    </row>
    <row r="27" spans="1:3" ht="21.9" customHeight="1" x14ac:dyDescent="0.3">
      <c r="A27" s="25"/>
      <c r="B27" s="25" t="s">
        <v>20</v>
      </c>
      <c r="C27" s="25"/>
    </row>
    <row r="28" spans="1:3" ht="21.9" customHeight="1" x14ac:dyDescent="0.3">
      <c r="A28" s="25"/>
      <c r="B28" s="25" t="s">
        <v>21</v>
      </c>
      <c r="C28" s="25"/>
    </row>
    <row r="29" spans="1:3" ht="21.9" customHeight="1" x14ac:dyDescent="0.3">
      <c r="A29" s="25"/>
      <c r="B29" s="25" t="s">
        <v>22</v>
      </c>
      <c r="C29" s="25"/>
    </row>
    <row r="30" spans="1:3" x14ac:dyDescent="0.3">
      <c r="A30" s="25"/>
      <c r="B30" s="25"/>
      <c r="C30" s="25"/>
    </row>
    <row r="31" spans="1:3" ht="28.8" x14ac:dyDescent="0.3">
      <c r="A31" s="25"/>
      <c r="B31" s="25" t="s">
        <v>23</v>
      </c>
      <c r="C31" s="25"/>
    </row>
    <row r="32" spans="1:3" ht="21.9" customHeight="1" x14ac:dyDescent="0.3">
      <c r="A32" s="25"/>
      <c r="B32" s="25"/>
      <c r="C32" s="25"/>
    </row>
    <row r="33" spans="1:3" ht="18" customHeight="1" x14ac:dyDescent="0.3">
      <c r="A33" s="221" t="s">
        <v>24</v>
      </c>
      <c r="B33" s="221"/>
      <c r="C33" s="221"/>
    </row>
    <row r="34" spans="1:3" ht="18" customHeight="1" x14ac:dyDescent="0.3">
      <c r="A34" s="25"/>
      <c r="B34" s="25"/>
      <c r="C34" s="25"/>
    </row>
    <row r="35" spans="1:3" ht="21.9" customHeight="1" x14ac:dyDescent="0.3">
      <c r="A35" s="87" t="s">
        <v>25</v>
      </c>
      <c r="B35" s="88" t="s">
        <v>26</v>
      </c>
      <c r="C35" s="88"/>
    </row>
    <row r="36" spans="1:3" ht="28.8" x14ac:dyDescent="0.3">
      <c r="A36" s="25"/>
      <c r="B36" s="25" t="s">
        <v>27</v>
      </c>
      <c r="C36" s="25"/>
    </row>
    <row r="37" spans="1:3" ht="28.8" x14ac:dyDescent="0.3">
      <c r="A37" s="25"/>
      <c r="B37" s="25" t="s">
        <v>28</v>
      </c>
      <c r="C37" s="25" t="s">
        <v>29</v>
      </c>
    </row>
    <row r="38" spans="1:3" ht="28.8" x14ac:dyDescent="0.3">
      <c r="A38" s="25"/>
      <c r="B38" s="25" t="s">
        <v>30</v>
      </c>
      <c r="C38" s="25" t="s">
        <v>31</v>
      </c>
    </row>
    <row r="39" spans="1:3" ht="28.8" x14ac:dyDescent="0.3">
      <c r="A39" s="25"/>
      <c r="B39" s="25" t="s">
        <v>32</v>
      </c>
      <c r="C39" s="25" t="s">
        <v>33</v>
      </c>
    </row>
    <row r="40" spans="1:3" x14ac:dyDescent="0.3">
      <c r="A40" s="25"/>
      <c r="B40" s="25" t="s">
        <v>34</v>
      </c>
      <c r="C40" s="25" t="s">
        <v>35</v>
      </c>
    </row>
    <row r="41" spans="1:3" ht="28.8" x14ac:dyDescent="0.3">
      <c r="A41" s="25"/>
      <c r="B41" s="25" t="s">
        <v>36</v>
      </c>
      <c r="C41" s="25" t="s">
        <v>37</v>
      </c>
    </row>
    <row r="42" spans="1:3" ht="28.8" x14ac:dyDescent="0.3">
      <c r="A42" s="25"/>
      <c r="B42" s="25" t="s">
        <v>38</v>
      </c>
      <c r="C42" s="25" t="s">
        <v>39</v>
      </c>
    </row>
    <row r="43" spans="1:3" ht="18" customHeight="1" x14ac:dyDescent="0.3">
      <c r="A43" s="25"/>
      <c r="B43" s="25"/>
      <c r="C43" s="25"/>
    </row>
    <row r="44" spans="1:3" ht="21.9" customHeight="1" x14ac:dyDescent="0.3">
      <c r="A44" s="87" t="s">
        <v>40</v>
      </c>
      <c r="B44" s="88" t="s">
        <v>41</v>
      </c>
      <c r="C44" s="88"/>
    </row>
    <row r="45" spans="1:3" ht="18" customHeight="1" x14ac:dyDescent="0.3">
      <c r="A45" s="25"/>
      <c r="B45" s="25" t="s">
        <v>42</v>
      </c>
      <c r="C45" s="25"/>
    </row>
    <row r="46" spans="1:3" x14ac:dyDescent="0.3">
      <c r="A46" s="25"/>
      <c r="B46" s="25" t="s">
        <v>43</v>
      </c>
      <c r="C46" s="25" t="s">
        <v>44</v>
      </c>
    </row>
    <row r="47" spans="1:3" ht="28.8" x14ac:dyDescent="0.3">
      <c r="A47" s="25"/>
      <c r="B47" s="25" t="s">
        <v>45</v>
      </c>
      <c r="C47" s="25" t="s">
        <v>46</v>
      </c>
    </row>
    <row r="48" spans="1:3" ht="18" customHeight="1" x14ac:dyDescent="0.3">
      <c r="A48" s="25"/>
      <c r="B48" s="25" t="s">
        <v>47</v>
      </c>
      <c r="C48" s="25" t="s">
        <v>48</v>
      </c>
    </row>
    <row r="49" spans="1:3" ht="18" customHeight="1" x14ac:dyDescent="0.3">
      <c r="A49" s="25"/>
      <c r="B49" s="25" t="s">
        <v>49</v>
      </c>
      <c r="C49" s="25" t="s">
        <v>50</v>
      </c>
    </row>
    <row r="50" spans="1:3" ht="18" customHeight="1" x14ac:dyDescent="0.3">
      <c r="A50" s="25"/>
      <c r="B50" s="25" t="s">
        <v>51</v>
      </c>
      <c r="C50" s="25" t="s">
        <v>52</v>
      </c>
    </row>
    <row r="51" spans="1:3" ht="18" customHeight="1" x14ac:dyDescent="0.3">
      <c r="A51" s="25"/>
      <c r="B51" s="25"/>
      <c r="C51" s="25"/>
    </row>
    <row r="52" spans="1:3" ht="21.9" customHeight="1" x14ac:dyDescent="0.3">
      <c r="A52" s="87" t="s">
        <v>53</v>
      </c>
      <c r="B52" s="88" t="s">
        <v>54</v>
      </c>
      <c r="C52" s="88"/>
    </row>
    <row r="53" spans="1:3" ht="18" customHeight="1" x14ac:dyDescent="0.3">
      <c r="A53" s="25"/>
      <c r="B53" s="25" t="s">
        <v>55</v>
      </c>
      <c r="C53" s="25"/>
    </row>
    <row r="54" spans="1:3" ht="18" customHeight="1" x14ac:dyDescent="0.3">
      <c r="A54" s="25"/>
      <c r="B54" s="25" t="s">
        <v>56</v>
      </c>
      <c r="C54" s="25" t="s">
        <v>57</v>
      </c>
    </row>
    <row r="55" spans="1:3" ht="18" customHeight="1" x14ac:dyDescent="0.3">
      <c r="A55" s="25"/>
      <c r="B55" s="25" t="s">
        <v>58</v>
      </c>
      <c r="C55" s="25"/>
    </row>
    <row r="56" spans="1:3" ht="18" customHeight="1" x14ac:dyDescent="0.3">
      <c r="A56" s="25"/>
      <c r="B56" s="25"/>
      <c r="C56" s="25"/>
    </row>
    <row r="57" spans="1:3" ht="21.9" customHeight="1" x14ac:dyDescent="0.3">
      <c r="A57" s="87" t="s">
        <v>59</v>
      </c>
      <c r="B57" s="88" t="s">
        <v>60</v>
      </c>
      <c r="C57" s="88"/>
    </row>
    <row r="58" spans="1:3" ht="18" customHeight="1" x14ac:dyDescent="0.3">
      <c r="A58" s="25"/>
      <c r="B58" s="25" t="s">
        <v>61</v>
      </c>
      <c r="C58" s="25"/>
    </row>
    <row r="59" spans="1:3" ht="18" customHeight="1" x14ac:dyDescent="0.3">
      <c r="A59" s="25"/>
      <c r="B59" s="25" t="s">
        <v>62</v>
      </c>
      <c r="C59" s="25"/>
    </row>
    <row r="60" spans="1:3" ht="18" customHeight="1" x14ac:dyDescent="0.3">
      <c r="A60" s="25"/>
      <c r="B60" s="25" t="s">
        <v>63</v>
      </c>
      <c r="C60" s="25"/>
    </row>
    <row r="61" spans="1:3" ht="28.8" x14ac:dyDescent="0.3">
      <c r="A61" s="25"/>
      <c r="B61" s="25" t="s">
        <v>64</v>
      </c>
      <c r="C61" s="25" t="s">
        <v>65</v>
      </c>
    </row>
    <row r="62" spans="1:3" ht="18" customHeight="1" x14ac:dyDescent="0.3">
      <c r="A62" s="25"/>
      <c r="B62" s="25" t="s">
        <v>66</v>
      </c>
      <c r="C62" s="25" t="s">
        <v>67</v>
      </c>
    </row>
    <row r="63" spans="1:3" ht="18" customHeight="1" x14ac:dyDescent="0.3">
      <c r="A63" s="25"/>
      <c r="B63" s="25"/>
      <c r="C63" s="25"/>
    </row>
    <row r="64" spans="1:3" ht="21.9" customHeight="1" x14ac:dyDescent="0.3">
      <c r="A64" s="87" t="s">
        <v>68</v>
      </c>
      <c r="B64" s="88" t="s">
        <v>69</v>
      </c>
      <c r="C64" s="88"/>
    </row>
    <row r="65" spans="1:3" ht="18" customHeight="1" x14ac:dyDescent="0.3">
      <c r="A65" s="25"/>
      <c r="B65" s="25" t="s">
        <v>70</v>
      </c>
      <c r="C65" s="25"/>
    </row>
    <row r="66" spans="1:3" ht="28.8" x14ac:dyDescent="0.3">
      <c r="A66" s="25"/>
      <c r="B66" s="25" t="s">
        <v>71</v>
      </c>
      <c r="C66" s="25" t="s">
        <v>72</v>
      </c>
    </row>
    <row r="67" spans="1:3" x14ac:dyDescent="0.3">
      <c r="A67" s="25"/>
      <c r="B67" s="25" t="s">
        <v>73</v>
      </c>
      <c r="C67" s="25" t="s">
        <v>74</v>
      </c>
    </row>
    <row r="68" spans="1:3" ht="28.8" x14ac:dyDescent="0.3">
      <c r="A68" s="25"/>
      <c r="B68" s="25" t="s">
        <v>75</v>
      </c>
      <c r="C68" s="25" t="s">
        <v>76</v>
      </c>
    </row>
    <row r="69" spans="1:3" ht="28.8" x14ac:dyDescent="0.3">
      <c r="A69" s="25"/>
      <c r="B69" s="25" t="s">
        <v>77</v>
      </c>
      <c r="C69" s="25" t="s">
        <v>78</v>
      </c>
    </row>
    <row r="70" spans="1:3" ht="18" customHeight="1" x14ac:dyDescent="0.3">
      <c r="A70" s="25"/>
      <c r="B70" s="25"/>
      <c r="C70" s="25"/>
    </row>
    <row r="71" spans="1:3" ht="32.1" customHeight="1" x14ac:dyDescent="0.3">
      <c r="A71" s="87" t="s">
        <v>79</v>
      </c>
      <c r="B71" s="89" t="s">
        <v>80</v>
      </c>
      <c r="C71" s="88"/>
    </row>
    <row r="72" spans="1:3" ht="18" customHeight="1" x14ac:dyDescent="0.3">
      <c r="A72" s="25"/>
      <c r="B72" s="25" t="s">
        <v>81</v>
      </c>
      <c r="C72" s="25"/>
    </row>
    <row r="73" spans="1:3" ht="18" customHeight="1" x14ac:dyDescent="0.3">
      <c r="A73" s="25"/>
      <c r="B73" s="25" t="s">
        <v>82</v>
      </c>
      <c r="C73" s="25" t="s">
        <v>83</v>
      </c>
    </row>
    <row r="74" spans="1:3" ht="18" customHeight="1" x14ac:dyDescent="0.3">
      <c r="A74" s="25"/>
      <c r="B74" s="25" t="s">
        <v>84</v>
      </c>
      <c r="C74" s="25" t="s">
        <v>85</v>
      </c>
    </row>
    <row r="75" spans="1:3" ht="18" customHeight="1" x14ac:dyDescent="0.3">
      <c r="A75" s="25"/>
      <c r="B75" s="25" t="s">
        <v>86</v>
      </c>
      <c r="C75" s="25" t="s">
        <v>87</v>
      </c>
    </row>
    <row r="76" spans="1:3" ht="28.8" x14ac:dyDescent="0.3">
      <c r="A76" s="25"/>
      <c r="B76" s="25" t="s">
        <v>88</v>
      </c>
      <c r="C76" s="25" t="s">
        <v>89</v>
      </c>
    </row>
    <row r="77" spans="1:3" ht="21.9" customHeight="1" x14ac:dyDescent="0.3">
      <c r="A77" s="58"/>
      <c r="B77" s="58"/>
      <c r="C77" s="58"/>
    </row>
    <row r="78" spans="1:3" ht="18" customHeight="1" x14ac:dyDescent="0.3">
      <c r="A78" s="25"/>
      <c r="B78" s="25"/>
      <c r="C78" s="25"/>
    </row>
    <row r="79" spans="1:3" ht="24" customHeight="1" x14ac:dyDescent="0.3">
      <c r="A79" s="221" t="s">
        <v>90</v>
      </c>
      <c r="B79" s="221"/>
      <c r="C79" s="221"/>
    </row>
    <row r="80" spans="1:3" ht="18" customHeight="1" x14ac:dyDescent="0.3">
      <c r="A80" s="26" t="s">
        <v>91</v>
      </c>
      <c r="B80" s="26" t="s">
        <v>92</v>
      </c>
      <c r="C80" s="26"/>
    </row>
    <row r="81" spans="1:3" ht="28.8" x14ac:dyDescent="0.3">
      <c r="A81" s="25" t="s">
        <v>93</v>
      </c>
      <c r="B81" s="25" t="s">
        <v>94</v>
      </c>
      <c r="C81" s="25"/>
    </row>
    <row r="82" spans="1:3" ht="28.8" x14ac:dyDescent="0.3">
      <c r="A82" s="25" t="s">
        <v>95</v>
      </c>
      <c r="B82" s="25" t="s">
        <v>96</v>
      </c>
      <c r="C82" s="25"/>
    </row>
    <row r="83" spans="1:3" ht="28.8" x14ac:dyDescent="0.3">
      <c r="A83" s="25" t="s">
        <v>97</v>
      </c>
      <c r="B83" s="25" t="s">
        <v>98</v>
      </c>
      <c r="C83" s="25"/>
    </row>
    <row r="84" spans="1:3" ht="28.8" x14ac:dyDescent="0.3">
      <c r="A84" s="25" t="s">
        <v>99</v>
      </c>
      <c r="B84" s="25" t="s">
        <v>100</v>
      </c>
      <c r="C84" s="25"/>
    </row>
    <row r="85" spans="1:3" ht="28.8" x14ac:dyDescent="0.3">
      <c r="A85" s="25" t="s">
        <v>101</v>
      </c>
      <c r="B85" s="25" t="s">
        <v>102</v>
      </c>
      <c r="C85" s="25"/>
    </row>
    <row r="86" spans="1:3" ht="28.8" x14ac:dyDescent="0.3">
      <c r="A86" s="25" t="s">
        <v>103</v>
      </c>
      <c r="B86" s="25" t="s">
        <v>104</v>
      </c>
      <c r="C86" s="25"/>
    </row>
    <row r="87" spans="1:3" ht="28.8" x14ac:dyDescent="0.3">
      <c r="A87" s="25" t="s">
        <v>105</v>
      </c>
      <c r="B87" s="25" t="s">
        <v>106</v>
      </c>
      <c r="C87" s="25"/>
    </row>
    <row r="88" spans="1:3" ht="18" customHeight="1" x14ac:dyDescent="0.3">
      <c r="A88" s="25"/>
      <c r="B88" s="25"/>
      <c r="C88" s="25"/>
    </row>
    <row r="89" spans="1:3" ht="24" customHeight="1" x14ac:dyDescent="0.3">
      <c r="A89" s="90" t="s">
        <v>107</v>
      </c>
      <c r="B89" s="91"/>
      <c r="C89" s="91"/>
    </row>
    <row r="90" spans="1:3" ht="18" customHeight="1" x14ac:dyDescent="0.3">
      <c r="A90" s="24" t="s">
        <v>108</v>
      </c>
      <c r="B90" s="24" t="s">
        <v>109</v>
      </c>
      <c r="C90" s="8" t="s">
        <v>110</v>
      </c>
    </row>
    <row r="91" spans="1:3" ht="18" customHeight="1" x14ac:dyDescent="0.3">
      <c r="A91" s="57" t="s">
        <v>111</v>
      </c>
      <c r="B91" s="25" t="s">
        <v>112</v>
      </c>
      <c r="C91" s="7" t="s">
        <v>113</v>
      </c>
    </row>
    <row r="92" spans="1:3" ht="18" customHeight="1" x14ac:dyDescent="0.3">
      <c r="A92" s="106" t="s">
        <v>114</v>
      </c>
      <c r="B92" s="25" t="s">
        <v>115</v>
      </c>
      <c r="C92" s="7" t="s">
        <v>116</v>
      </c>
    </row>
    <row r="93" spans="1:3" ht="18" customHeight="1" x14ac:dyDescent="0.3">
      <c r="A93" s="14" t="s">
        <v>117</v>
      </c>
      <c r="B93" s="25" t="s">
        <v>118</v>
      </c>
      <c r="C93" s="7" t="s">
        <v>119</v>
      </c>
    </row>
    <row r="94" spans="1:3" ht="18" customHeight="1" x14ac:dyDescent="0.3"/>
    <row r="95" spans="1:3" ht="18" customHeight="1" x14ac:dyDescent="0.3"/>
    <row r="96" spans="1:3" ht="18" customHeight="1" x14ac:dyDescent="0.3"/>
    <row r="97" spans="1:3" ht="24" customHeight="1" x14ac:dyDescent="0.3">
      <c r="A97" s="221" t="s">
        <v>120</v>
      </c>
      <c r="B97" s="221"/>
      <c r="C97" s="221"/>
    </row>
    <row r="98" spans="1:3" ht="18" customHeight="1" x14ac:dyDescent="0.3">
      <c r="A98" s="25"/>
      <c r="B98" s="25"/>
      <c r="C98" s="25"/>
    </row>
    <row r="99" spans="1:3" ht="18" customHeight="1" x14ac:dyDescent="0.3">
      <c r="A99" s="25"/>
      <c r="B99" s="25" t="s">
        <v>121</v>
      </c>
      <c r="C99" s="25"/>
    </row>
    <row r="100" spans="1:3" ht="18" customHeight="1" x14ac:dyDescent="0.3">
      <c r="A100" s="25"/>
      <c r="B100" s="25"/>
      <c r="C100" s="25"/>
    </row>
    <row r="101" spans="1:3" ht="18" customHeight="1" x14ac:dyDescent="0.3">
      <c r="A101" s="25"/>
      <c r="B101" s="25" t="s">
        <v>122</v>
      </c>
      <c r="C101" s="25"/>
    </row>
    <row r="102" spans="1:3" ht="18" customHeight="1" x14ac:dyDescent="0.3">
      <c r="A102" s="25"/>
      <c r="B102" s="25" t="s">
        <v>123</v>
      </c>
      <c r="C102" s="25"/>
    </row>
    <row r="103" spans="1:3" ht="18" customHeight="1" x14ac:dyDescent="0.3">
      <c r="A103" s="25"/>
      <c r="B103" s="25" t="s">
        <v>124</v>
      </c>
      <c r="C103" s="25"/>
    </row>
    <row r="104" spans="1:3" ht="18" customHeight="1" x14ac:dyDescent="0.3">
      <c r="A104" s="25"/>
      <c r="B104" s="25"/>
      <c r="C104" s="25"/>
    </row>
    <row r="105" spans="1:3" ht="18" customHeight="1" x14ac:dyDescent="0.3">
      <c r="A105" s="25"/>
      <c r="B105" s="25" t="s">
        <v>125</v>
      </c>
      <c r="C105" s="25"/>
    </row>
    <row r="106" spans="1:3" ht="28.8" x14ac:dyDescent="0.3">
      <c r="A106" s="25"/>
      <c r="B106" s="25" t="s">
        <v>126</v>
      </c>
      <c r="C106" s="25"/>
    </row>
    <row r="107" spans="1:3" ht="28.8" x14ac:dyDescent="0.3">
      <c r="A107" s="25"/>
      <c r="B107" s="25" t="s">
        <v>127</v>
      </c>
      <c r="C107" s="25"/>
    </row>
    <row r="108" spans="1:3" ht="28.8" x14ac:dyDescent="0.3">
      <c r="A108" s="25"/>
      <c r="B108" s="25" t="s">
        <v>128</v>
      </c>
      <c r="C108" s="25"/>
    </row>
    <row r="109" spans="1:3" ht="18" customHeight="1" x14ac:dyDescent="0.3">
      <c r="A109" s="25"/>
      <c r="B109" s="25"/>
      <c r="C109" s="25"/>
    </row>
    <row r="110" spans="1:3" x14ac:dyDescent="0.3">
      <c r="A110" s="25"/>
      <c r="B110" s="25" t="s">
        <v>129</v>
      </c>
      <c r="C110" s="25"/>
    </row>
    <row r="111" spans="1:3" ht="28.8" x14ac:dyDescent="0.3">
      <c r="A111" s="25"/>
      <c r="B111" s="25" t="s">
        <v>130</v>
      </c>
      <c r="C111" s="25"/>
    </row>
    <row r="112" spans="1:3" ht="28.8" x14ac:dyDescent="0.3">
      <c r="A112" s="25"/>
      <c r="B112" s="25" t="s">
        <v>131</v>
      </c>
      <c r="C112" s="25"/>
    </row>
    <row r="113" spans="1:3" x14ac:dyDescent="0.3">
      <c r="A113" s="25"/>
      <c r="B113" s="25"/>
      <c r="C113" s="25"/>
    </row>
    <row r="114" spans="1:3" ht="19.5" customHeight="1" x14ac:dyDescent="0.35">
      <c r="A114" s="222" t="s">
        <v>132</v>
      </c>
      <c r="B114" s="223"/>
      <c r="C114" s="223"/>
    </row>
    <row r="115" spans="1:3" x14ac:dyDescent="0.3">
      <c r="B115" t="s">
        <v>133</v>
      </c>
    </row>
    <row r="116" spans="1:3" x14ac:dyDescent="0.3">
      <c r="B116" s="206" t="s">
        <v>134</v>
      </c>
    </row>
    <row r="118" spans="1:3" x14ac:dyDescent="0.3">
      <c r="B118" s="30" t="s">
        <v>135</v>
      </c>
    </row>
    <row r="119" spans="1:3" x14ac:dyDescent="0.3">
      <c r="B119" s="30" t="s">
        <v>136</v>
      </c>
    </row>
    <row r="120" spans="1:3" ht="28.8" x14ac:dyDescent="0.3">
      <c r="B120" s="218" t="s">
        <v>137</v>
      </c>
    </row>
  </sheetData>
  <sheetProtection sheet="1" objects="1" scenarios="1"/>
  <mergeCells count="11">
    <mergeCell ref="A1:C1"/>
    <mergeCell ref="A2:C2"/>
    <mergeCell ref="A16:C16"/>
    <mergeCell ref="A21:C21"/>
    <mergeCell ref="A114:C114"/>
    <mergeCell ref="A3:C3"/>
    <mergeCell ref="A33:C33"/>
    <mergeCell ref="A79:C79"/>
    <mergeCell ref="A97:C97"/>
    <mergeCell ref="A6:C6"/>
    <mergeCell ref="A9:C9"/>
  </mergeCells>
  <hyperlinks>
    <hyperlink ref="B116" r:id="rId1" xr:uid="{DD1E7636-1201-4962-A41E-9DD49E3F5F72}"/>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60AA-5D9B-4FF6-BDFF-B269C684CA3D}">
  <dimension ref="A1:E58"/>
  <sheetViews>
    <sheetView zoomScale="85" zoomScaleNormal="145" workbookViewId="0">
      <selection activeCell="B20" sqref="B20"/>
    </sheetView>
  </sheetViews>
  <sheetFormatPr defaultRowHeight="14.4" x14ac:dyDescent="0.3"/>
  <cols>
    <col min="1" max="1" width="32.6640625" customWidth="1"/>
    <col min="2" max="2" width="44" style="2" customWidth="1"/>
    <col min="3" max="3" width="36.44140625" style="1" customWidth="1"/>
    <col min="4" max="4" width="18.109375" style="3" customWidth="1"/>
    <col min="5" max="5" width="25.5546875" customWidth="1"/>
    <col min="6" max="6" width="27.33203125" customWidth="1"/>
    <col min="7" max="7" width="18.109375" customWidth="1"/>
    <col min="8" max="8" width="15.33203125" customWidth="1"/>
    <col min="9" max="9" width="15.44140625" customWidth="1"/>
  </cols>
  <sheetData>
    <row r="1" spans="1:5" ht="30" customHeight="1" x14ac:dyDescent="0.35">
      <c r="A1" s="226" t="s">
        <v>138</v>
      </c>
      <c r="B1" s="227"/>
      <c r="C1" s="227"/>
      <c r="D1" s="227"/>
      <c r="E1" s="227"/>
    </row>
    <row r="2" spans="1:5" x14ac:dyDescent="0.3">
      <c r="A2" s="234" t="s">
        <v>139</v>
      </c>
      <c r="B2" s="235"/>
      <c r="C2" s="235"/>
      <c r="D2" s="235"/>
      <c r="E2" s="235"/>
    </row>
    <row r="3" spans="1:5" ht="27.9" customHeight="1" x14ac:dyDescent="0.3">
      <c r="A3" s="23"/>
      <c r="B3" s="23"/>
      <c r="C3" s="23"/>
      <c r="D3" s="23"/>
      <c r="E3" s="23"/>
    </row>
    <row r="4" spans="1:5" x14ac:dyDescent="0.3">
      <c r="A4" s="228" t="s">
        <v>140</v>
      </c>
      <c r="B4" s="228"/>
      <c r="C4" s="228"/>
      <c r="D4" s="228"/>
      <c r="E4" s="228"/>
    </row>
    <row r="5" spans="1:5" x14ac:dyDescent="0.3">
      <c r="A5" s="23" t="s">
        <v>141</v>
      </c>
      <c r="B5" s="44" t="s">
        <v>142</v>
      </c>
      <c r="C5" s="14" t="s">
        <v>143</v>
      </c>
      <c r="D5" s="23"/>
      <c r="E5" s="23"/>
    </row>
    <row r="6" spans="1:5" ht="24.9" customHeight="1" x14ac:dyDescent="0.3">
      <c r="A6" s="23"/>
      <c r="B6" s="23"/>
      <c r="C6" s="23"/>
      <c r="D6" s="23"/>
      <c r="E6" s="23"/>
    </row>
    <row r="7" spans="1:5" ht="27.9" customHeight="1" x14ac:dyDescent="0.3">
      <c r="A7" s="228" t="s">
        <v>144</v>
      </c>
      <c r="B7" s="228"/>
      <c r="C7" s="228"/>
      <c r="D7" s="228"/>
      <c r="E7" s="228"/>
    </row>
    <row r="8" spans="1:5" x14ac:dyDescent="0.3">
      <c r="A8" s="23" t="s">
        <v>145</v>
      </c>
      <c r="B8" s="275">
        <v>0</v>
      </c>
      <c r="C8" s="23" t="s">
        <v>146</v>
      </c>
      <c r="D8" s="23"/>
      <c r="E8" s="23"/>
    </row>
    <row r="9" spans="1:5" ht="27.9" customHeight="1" x14ac:dyDescent="0.3">
      <c r="A9" s="230" t="s">
        <v>147</v>
      </c>
      <c r="B9" s="231"/>
      <c r="C9" s="231"/>
      <c r="D9" s="231"/>
      <c r="E9" s="231"/>
    </row>
    <row r="10" spans="1:5" x14ac:dyDescent="0.3">
      <c r="A10" s="232" t="s">
        <v>148</v>
      </c>
      <c r="B10" s="233"/>
      <c r="C10" s="233"/>
      <c r="D10" s="233"/>
      <c r="E10" s="233"/>
    </row>
    <row r="11" spans="1:5" x14ac:dyDescent="0.3">
      <c r="A11" s="232" t="s">
        <v>149</v>
      </c>
      <c r="B11" s="233"/>
      <c r="C11" s="233"/>
      <c r="D11" s="233"/>
      <c r="E11" s="233"/>
    </row>
    <row r="12" spans="1:5" x14ac:dyDescent="0.3">
      <c r="A12" s="23"/>
      <c r="B12" s="23"/>
      <c r="C12" s="23"/>
      <c r="D12" s="23"/>
      <c r="E12" s="23"/>
    </row>
    <row r="13" spans="1:5" x14ac:dyDescent="0.3">
      <c r="A13" s="228" t="s">
        <v>150</v>
      </c>
      <c r="B13" s="228"/>
      <c r="C13" s="228"/>
      <c r="D13" s="228"/>
      <c r="E13" s="228"/>
    </row>
    <row r="14" spans="1:5" x14ac:dyDescent="0.3">
      <c r="A14" s="23" t="s">
        <v>151</v>
      </c>
      <c r="B14" s="276">
        <v>2010</v>
      </c>
      <c r="C14" s="12" t="s">
        <v>152</v>
      </c>
      <c r="D14" s="23"/>
      <c r="E14" s="23"/>
    </row>
    <row r="15" spans="1:5" x14ac:dyDescent="0.3">
      <c r="A15" s="23" t="s">
        <v>153</v>
      </c>
      <c r="B15" s="276">
        <v>2026</v>
      </c>
      <c r="C15" s="12" t="s">
        <v>154</v>
      </c>
      <c r="D15" s="23"/>
      <c r="E15" s="23"/>
    </row>
    <row r="16" spans="1:5" x14ac:dyDescent="0.3">
      <c r="A16" s="23"/>
      <c r="B16" s="23"/>
      <c r="C16" s="23"/>
      <c r="D16" s="23"/>
      <c r="E16" s="23"/>
    </row>
    <row r="17" spans="1:5" x14ac:dyDescent="0.3">
      <c r="A17" s="228" t="s">
        <v>155</v>
      </c>
      <c r="B17" s="228"/>
      <c r="C17" s="228"/>
      <c r="D17" s="228"/>
      <c r="E17" s="228"/>
    </row>
    <row r="18" spans="1:5" x14ac:dyDescent="0.3">
      <c r="A18" s="178" t="s">
        <v>156</v>
      </c>
      <c r="B18" s="73" t="s">
        <v>157</v>
      </c>
      <c r="C18" s="73" t="s">
        <v>158</v>
      </c>
      <c r="D18" s="23"/>
      <c r="E18" s="23"/>
    </row>
    <row r="19" spans="1:5" x14ac:dyDescent="0.3">
      <c r="A19" s="23">
        <v>1</v>
      </c>
      <c r="B19" s="280" t="s">
        <v>518</v>
      </c>
      <c r="C19" s="23"/>
      <c r="D19" s="23"/>
      <c r="E19" s="23"/>
    </row>
    <row r="20" spans="1:5" x14ac:dyDescent="0.3">
      <c r="A20" s="23">
        <v>2</v>
      </c>
      <c r="B20" s="277" t="s">
        <v>159</v>
      </c>
      <c r="C20" s="23"/>
      <c r="D20" s="23"/>
      <c r="E20" s="23"/>
    </row>
    <row r="21" spans="1:5" x14ac:dyDescent="0.3">
      <c r="A21" s="23">
        <v>3</v>
      </c>
      <c r="B21" s="277" t="s">
        <v>160</v>
      </c>
      <c r="C21" s="23"/>
      <c r="D21" s="23"/>
      <c r="E21" s="23"/>
    </row>
    <row r="22" spans="1:5" x14ac:dyDescent="0.3">
      <c r="A22" s="23">
        <v>4</v>
      </c>
      <c r="B22" s="277" t="s">
        <v>161</v>
      </c>
      <c r="C22" s="23"/>
      <c r="D22" s="23"/>
      <c r="E22" s="23"/>
    </row>
    <row r="23" spans="1:5" x14ac:dyDescent="0.3">
      <c r="A23" s="23">
        <v>5</v>
      </c>
      <c r="B23" s="277" t="s">
        <v>162</v>
      </c>
      <c r="C23" s="23"/>
      <c r="D23" s="23"/>
      <c r="E23" s="23"/>
    </row>
    <row r="24" spans="1:5" x14ac:dyDescent="0.3">
      <c r="A24" s="23">
        <v>6</v>
      </c>
      <c r="B24" s="280" t="s">
        <v>519</v>
      </c>
      <c r="C24" s="23"/>
      <c r="D24" s="23"/>
      <c r="E24" s="23"/>
    </row>
    <row r="25" spans="1:5" x14ac:dyDescent="0.3">
      <c r="A25" s="23">
        <v>7</v>
      </c>
      <c r="B25" s="277" t="s">
        <v>163</v>
      </c>
      <c r="C25" s="23"/>
      <c r="D25" s="23"/>
      <c r="E25" s="23"/>
    </row>
    <row r="26" spans="1:5" x14ac:dyDescent="0.3">
      <c r="A26" s="23">
        <v>8</v>
      </c>
      <c r="B26" s="277" t="s">
        <v>164</v>
      </c>
      <c r="C26" s="23"/>
      <c r="D26" s="23"/>
      <c r="E26" s="23"/>
    </row>
    <row r="27" spans="1:5" x14ac:dyDescent="0.3">
      <c r="A27" s="23">
        <v>9</v>
      </c>
      <c r="B27" s="277" t="s">
        <v>165</v>
      </c>
      <c r="C27" s="23"/>
      <c r="D27" s="23"/>
      <c r="E27" s="23"/>
    </row>
    <row r="28" spans="1:5" x14ac:dyDescent="0.3">
      <c r="A28" s="23">
        <v>10</v>
      </c>
      <c r="B28" s="277" t="s">
        <v>166</v>
      </c>
      <c r="C28" s="23"/>
      <c r="D28" s="23"/>
      <c r="E28" s="23"/>
    </row>
    <row r="29" spans="1:5" x14ac:dyDescent="0.3">
      <c r="A29" s="23">
        <v>11</v>
      </c>
      <c r="B29" s="277" t="s">
        <v>167</v>
      </c>
      <c r="C29" s="23"/>
      <c r="D29" s="23"/>
      <c r="E29" s="23"/>
    </row>
    <row r="30" spans="1:5" x14ac:dyDescent="0.3">
      <c r="A30" s="23"/>
      <c r="B30" s="23"/>
      <c r="C30" s="23"/>
      <c r="D30" s="23"/>
      <c r="E30" s="23"/>
    </row>
    <row r="31" spans="1:5" x14ac:dyDescent="0.3">
      <c r="A31" s="229" t="s">
        <v>168</v>
      </c>
      <c r="B31" s="229"/>
      <c r="C31" s="229"/>
      <c r="D31" s="229"/>
      <c r="E31" s="229"/>
    </row>
    <row r="32" spans="1:5" ht="14.4" customHeight="1" x14ac:dyDescent="0.3">
      <c r="A32" s="23"/>
      <c r="B32" s="23"/>
      <c r="C32" s="23"/>
      <c r="D32" s="23"/>
      <c r="E32" s="23"/>
    </row>
    <row r="33" spans="1:5" x14ac:dyDescent="0.3">
      <c r="A33" s="23"/>
      <c r="B33" s="23"/>
      <c r="C33" s="23"/>
      <c r="D33" s="23"/>
      <c r="E33" s="23"/>
    </row>
    <row r="34" spans="1:5" x14ac:dyDescent="0.3">
      <c r="A34" s="228" t="s">
        <v>169</v>
      </c>
      <c r="B34" s="228"/>
      <c r="C34" s="228"/>
      <c r="D34" s="228"/>
      <c r="E34" s="228"/>
    </row>
    <row r="35" spans="1:5" x14ac:dyDescent="0.3">
      <c r="A35" s="174" t="s">
        <v>170</v>
      </c>
      <c r="B35" s="174" t="s">
        <v>171</v>
      </c>
      <c r="C35" s="174" t="s">
        <v>172</v>
      </c>
      <c r="D35" s="174" t="s">
        <v>173</v>
      </c>
      <c r="E35" s="174" t="s">
        <v>174</v>
      </c>
    </row>
    <row r="36" spans="1:5" x14ac:dyDescent="0.3">
      <c r="A36" s="27" t="s">
        <v>175</v>
      </c>
      <c r="B36" s="278"/>
      <c r="C36" s="278" t="s">
        <v>176</v>
      </c>
      <c r="D36" s="104">
        <f>IF(C36="kg",1,IF(C36="tonnes",1000,IF(C36="lbs",0.453592,1)))</f>
        <v>1</v>
      </c>
      <c r="E36" s="175" t="s">
        <v>177</v>
      </c>
    </row>
    <row r="37" spans="1:5" x14ac:dyDescent="0.3">
      <c r="A37" s="27" t="s">
        <v>178</v>
      </c>
      <c r="B37" s="278"/>
      <c r="C37" s="278" t="s">
        <v>176</v>
      </c>
      <c r="D37" s="104">
        <f>IF(C37="kg",1,IF(C37="tonnes",1000,IF(C37="lbs",0.453592,1)))</f>
        <v>1</v>
      </c>
      <c r="E37" s="175" t="s">
        <v>177</v>
      </c>
    </row>
    <row r="38" spans="1:5" x14ac:dyDescent="0.3">
      <c r="A38" s="27" t="s">
        <v>179</v>
      </c>
      <c r="B38" s="278"/>
      <c r="C38" s="278" t="s">
        <v>176</v>
      </c>
      <c r="D38" s="104">
        <f>IF(C38="kg",1,IF(C38="tonnes",1000,IF(C38="lbs",0.453592,1)))</f>
        <v>1</v>
      </c>
      <c r="E38" s="175" t="s">
        <v>180</v>
      </c>
    </row>
    <row r="39" spans="1:5" ht="28.8" x14ac:dyDescent="0.3">
      <c r="A39" s="217" t="s">
        <v>181</v>
      </c>
      <c r="B39" s="278"/>
      <c r="C39" s="278" t="s">
        <v>176</v>
      </c>
      <c r="D39" s="104">
        <f>IF(C39="kg",1,IF(C39="tonnes",1000,IF(C39="lbs",0.453592,1)))</f>
        <v>1</v>
      </c>
      <c r="E39" s="175" t="s">
        <v>180</v>
      </c>
    </row>
    <row r="40" spans="1:5" x14ac:dyDescent="0.3">
      <c r="A40" s="28" t="s">
        <v>182</v>
      </c>
      <c r="B40" s="279"/>
      <c r="C40" s="279" t="s">
        <v>176</v>
      </c>
      <c r="D40" s="105">
        <f>IF(C40="kg",1,IF(C40="tonnes",1000,IF(C40="lbs",0.453592,1)))</f>
        <v>1</v>
      </c>
      <c r="E40" s="176" t="s">
        <v>182</v>
      </c>
    </row>
    <row r="41" spans="1:5" x14ac:dyDescent="0.3">
      <c r="A41" s="23"/>
      <c r="B41" s="23"/>
      <c r="C41" s="23"/>
      <c r="D41" s="23"/>
      <c r="E41" s="29"/>
    </row>
    <row r="42" spans="1:5" x14ac:dyDescent="0.3">
      <c r="A42" s="228" t="s">
        <v>183</v>
      </c>
      <c r="B42" s="228"/>
      <c r="C42" s="228"/>
      <c r="D42" s="228"/>
      <c r="E42" s="228"/>
    </row>
    <row r="43" spans="1:5" ht="15.6" x14ac:dyDescent="0.3">
      <c r="A43" s="75" t="s">
        <v>184</v>
      </c>
      <c r="B43" s="76" t="s">
        <v>185</v>
      </c>
      <c r="C43" s="14" t="s">
        <v>186</v>
      </c>
      <c r="D43" s="12"/>
      <c r="E43" s="23"/>
    </row>
    <row r="44" spans="1:5" ht="15.6" x14ac:dyDescent="0.3">
      <c r="A44" s="75" t="s">
        <v>187</v>
      </c>
      <c r="B44" s="76" t="s">
        <v>188</v>
      </c>
      <c r="C44" s="14" t="s">
        <v>189</v>
      </c>
      <c r="D44" s="12"/>
      <c r="E44" s="23"/>
    </row>
    <row r="45" spans="1:5" ht="15.6" x14ac:dyDescent="0.3">
      <c r="A45" s="75" t="s">
        <v>190</v>
      </c>
      <c r="B45" s="77" t="s">
        <v>191</v>
      </c>
      <c r="C45" s="14" t="s">
        <v>192</v>
      </c>
      <c r="D45" s="12"/>
      <c r="E45" s="23"/>
    </row>
    <row r="46" spans="1:5" ht="15.6" x14ac:dyDescent="0.3">
      <c r="A46" s="75" t="s">
        <v>193</v>
      </c>
      <c r="B46" s="76" t="s">
        <v>194</v>
      </c>
      <c r="C46" s="14" t="s">
        <v>195</v>
      </c>
      <c r="D46" s="12"/>
      <c r="E46" s="23"/>
    </row>
    <row r="47" spans="1:5" ht="15.6" x14ac:dyDescent="0.3">
      <c r="A47" s="75" t="s">
        <v>196</v>
      </c>
      <c r="B47" s="76" t="s">
        <v>197</v>
      </c>
      <c r="C47" s="14" t="s">
        <v>198</v>
      </c>
      <c r="D47" s="12"/>
      <c r="E47" s="23"/>
    </row>
    <row r="48" spans="1:5" ht="15.6" x14ac:dyDescent="0.3">
      <c r="A48" s="75" t="s">
        <v>199</v>
      </c>
      <c r="B48" s="76" t="s">
        <v>200</v>
      </c>
      <c r="C48" s="14" t="s">
        <v>201</v>
      </c>
      <c r="D48" s="12"/>
      <c r="E48" s="23"/>
    </row>
    <row r="49" spans="1:5" x14ac:dyDescent="0.3">
      <c r="A49" s="78" t="s">
        <v>202</v>
      </c>
      <c r="B49" s="79" t="s">
        <v>203</v>
      </c>
      <c r="C49" s="14" t="s">
        <v>204</v>
      </c>
      <c r="D49" s="80"/>
      <c r="E49" s="20"/>
    </row>
    <row r="50" spans="1:5" x14ac:dyDescent="0.3">
      <c r="A50" s="19"/>
      <c r="B50" s="20"/>
      <c r="C50" s="21"/>
      <c r="D50" s="20"/>
      <c r="E50" s="20"/>
    </row>
    <row r="51" spans="1:5" x14ac:dyDescent="0.3">
      <c r="A51" s="228" t="s">
        <v>205</v>
      </c>
      <c r="B51" s="228"/>
      <c r="C51" s="228"/>
      <c r="D51" s="228"/>
      <c r="E51" s="228"/>
    </row>
    <row r="52" spans="1:5" x14ac:dyDescent="0.3">
      <c r="A52" s="56" t="s">
        <v>111</v>
      </c>
      <c r="B52" s="7" t="s">
        <v>206</v>
      </c>
      <c r="C52" s="30"/>
      <c r="D52"/>
    </row>
    <row r="53" spans="1:5" x14ac:dyDescent="0.3">
      <c r="A53" s="106" t="s">
        <v>114</v>
      </c>
      <c r="B53" s="7" t="s">
        <v>207</v>
      </c>
      <c r="C53"/>
      <c r="D53"/>
    </row>
    <row r="54" spans="1:5" x14ac:dyDescent="0.3">
      <c r="A54" s="14" t="s">
        <v>117</v>
      </c>
      <c r="B54" s="7" t="s">
        <v>208</v>
      </c>
      <c r="C54"/>
      <c r="D54"/>
    </row>
    <row r="55" spans="1:5" x14ac:dyDescent="0.3">
      <c r="B55"/>
      <c r="C55"/>
      <c r="D55"/>
    </row>
    <row r="56" spans="1:5" x14ac:dyDescent="0.3">
      <c r="B56"/>
      <c r="C56"/>
      <c r="D56"/>
    </row>
    <row r="57" spans="1:5" x14ac:dyDescent="0.3">
      <c r="B57"/>
      <c r="C57"/>
      <c r="D57"/>
    </row>
    <row r="58" spans="1:5" x14ac:dyDescent="0.3">
      <c r="B58"/>
      <c r="C58"/>
      <c r="D58"/>
    </row>
  </sheetData>
  <sheetProtection sheet="1" objects="1" scenarios="1"/>
  <mergeCells count="13">
    <mergeCell ref="A1:E1"/>
    <mergeCell ref="A13:E13"/>
    <mergeCell ref="A17:E17"/>
    <mergeCell ref="A31:E31"/>
    <mergeCell ref="A51:E51"/>
    <mergeCell ref="A9:E9"/>
    <mergeCell ref="A10:E10"/>
    <mergeCell ref="A11:E11"/>
    <mergeCell ref="A34:E34"/>
    <mergeCell ref="A42:E42"/>
    <mergeCell ref="A2:E2"/>
    <mergeCell ref="A4:E4"/>
    <mergeCell ref="A7:E7"/>
  </mergeCells>
  <dataValidations count="2">
    <dataValidation type="list" allowBlank="1" showInputMessage="1" showErrorMessage="1" sqref="C36 C37 C38 C39 C40:C41" xr:uid="{61ECEB1B-25C3-4A8B-9882-1D7AF8C3DE0D}">
      <formula1>"kg,tonnes,lbs"</formula1>
    </dataValidation>
    <dataValidation type="list" allowBlank="1" showInputMessage="1" showErrorMessage="1" sqref="B5" xr:uid="{6EAD7C61-FE2B-46A7-8C4C-8839341FA642}">
      <formula1>"CAD,USD,EUR,GBP"</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E308-168F-4F60-8EA4-373C7159F705}">
  <sheetPr>
    <tabColor rgb="FFD8E8FC"/>
  </sheetPr>
  <dimension ref="A1:M111"/>
  <sheetViews>
    <sheetView showGridLines="0" zoomScale="52" zoomScaleNormal="85" workbookViewId="0">
      <pane ySplit="1" topLeftCell="A16" activePane="bottomLeft" state="frozen"/>
      <selection pane="bottomLeft" activeCell="E57" sqref="E57"/>
    </sheetView>
  </sheetViews>
  <sheetFormatPr defaultRowHeight="14.4" x14ac:dyDescent="0.3"/>
  <cols>
    <col min="1" max="1" width="66.6640625" bestFit="1" customWidth="1"/>
    <col min="2" max="2" width="14.5546875" customWidth="1"/>
    <col min="3" max="3" width="14.109375" bestFit="1" customWidth="1"/>
    <col min="4" max="4" width="12.6640625" customWidth="1"/>
    <col min="5" max="5" width="14.5546875" customWidth="1"/>
    <col min="6" max="6" width="84.6640625" bestFit="1" customWidth="1"/>
    <col min="7" max="7" width="2.6640625" customWidth="1"/>
    <col min="8" max="8" width="66.33203125" bestFit="1" customWidth="1"/>
    <col min="9" max="9" width="14.5546875" customWidth="1"/>
    <col min="10" max="10" width="14.109375" bestFit="1" customWidth="1"/>
    <col min="11" max="11" width="12.6640625" customWidth="1"/>
    <col min="12" max="12" width="14.5546875" customWidth="1"/>
    <col min="13" max="13" width="84.6640625" bestFit="1" customWidth="1"/>
  </cols>
  <sheetData>
    <row r="1" spans="1:13" ht="27.9" customHeight="1" x14ac:dyDescent="0.35">
      <c r="A1" s="238" t="s">
        <v>209</v>
      </c>
      <c r="B1" s="238"/>
      <c r="C1" s="238"/>
      <c r="D1" s="238"/>
      <c r="E1" s="238"/>
      <c r="F1" s="238"/>
      <c r="G1" s="136"/>
      <c r="H1" s="238" t="s">
        <v>210</v>
      </c>
      <c r="I1" s="238"/>
      <c r="J1" s="238"/>
      <c r="K1" s="238"/>
      <c r="L1" s="238"/>
      <c r="M1" s="238"/>
    </row>
    <row r="2" spans="1:13" ht="20.100000000000001" customHeight="1" x14ac:dyDescent="0.3">
      <c r="A2" s="239" t="s">
        <v>211</v>
      </c>
      <c r="B2" s="240"/>
      <c r="C2" s="240"/>
      <c r="D2" s="240"/>
      <c r="E2" s="240"/>
      <c r="F2" s="240"/>
      <c r="G2" s="136"/>
      <c r="H2" s="162"/>
      <c r="I2" s="161"/>
      <c r="J2" s="161"/>
      <c r="K2" s="161"/>
      <c r="L2" s="161"/>
      <c r="M2" s="161"/>
    </row>
    <row r="3" spans="1:13" s="18" customFormat="1" ht="24" customHeight="1" x14ac:dyDescent="0.3">
      <c r="A3" s="241" t="s">
        <v>212</v>
      </c>
      <c r="B3" s="241"/>
      <c r="C3" s="241"/>
      <c r="D3" s="241"/>
      <c r="E3" s="241"/>
      <c r="F3" s="241"/>
      <c r="G3" s="137"/>
      <c r="H3" s="241" t="s">
        <v>212</v>
      </c>
      <c r="I3" s="241"/>
      <c r="J3" s="241"/>
      <c r="K3" s="241"/>
      <c r="L3" s="241"/>
      <c r="M3" s="241"/>
    </row>
    <row r="4" spans="1:13" ht="20.100000000000001" customHeight="1" x14ac:dyDescent="0.3">
      <c r="A4" s="236" t="s">
        <v>213</v>
      </c>
      <c r="B4" s="236"/>
      <c r="C4" s="236"/>
      <c r="D4" s="236"/>
      <c r="E4" s="236"/>
      <c r="F4" s="236"/>
      <c r="G4" s="136"/>
      <c r="H4" s="236" t="s">
        <v>213</v>
      </c>
      <c r="I4" s="236"/>
      <c r="J4" s="236"/>
      <c r="K4" s="236"/>
      <c r="L4" s="236"/>
      <c r="M4" s="236"/>
    </row>
    <row r="5" spans="1:13" ht="20.100000000000001" customHeight="1" x14ac:dyDescent="0.3">
      <c r="A5" s="15" t="s">
        <v>92</v>
      </c>
      <c r="B5" s="15" t="s">
        <v>214</v>
      </c>
      <c r="C5" s="15" t="s">
        <v>215</v>
      </c>
      <c r="D5" s="15" t="s">
        <v>216</v>
      </c>
      <c r="E5" s="15"/>
      <c r="F5" s="73" t="s">
        <v>217</v>
      </c>
      <c r="G5" s="136"/>
      <c r="H5" s="15" t="s">
        <v>92</v>
      </c>
      <c r="I5" s="15" t="s">
        <v>214</v>
      </c>
      <c r="J5" s="15" t="s">
        <v>215</v>
      </c>
      <c r="K5" s="15" t="s">
        <v>216</v>
      </c>
      <c r="L5" s="15"/>
      <c r="M5" s="73" t="s">
        <v>217</v>
      </c>
    </row>
    <row r="6" spans="1:13" ht="20.100000000000001" customHeight="1" x14ac:dyDescent="0.3">
      <c r="A6" s="9" t="s">
        <v>218</v>
      </c>
      <c r="B6" s="281">
        <v>0</v>
      </c>
      <c r="C6" s="9" t="s">
        <v>219</v>
      </c>
      <c r="F6" s="9" t="s">
        <v>220</v>
      </c>
      <c r="G6" s="136"/>
      <c r="H6" s="9" t="s">
        <v>218</v>
      </c>
      <c r="I6" s="281">
        <v>0</v>
      </c>
      <c r="J6" s="9" t="s">
        <v>219</v>
      </c>
      <c r="M6" s="9" t="s">
        <v>220</v>
      </c>
    </row>
    <row r="7" spans="1:13" ht="20.100000000000001" customHeight="1" x14ac:dyDescent="0.3">
      <c r="A7" s="9" t="s">
        <v>221</v>
      </c>
      <c r="B7" s="282">
        <v>0</v>
      </c>
      <c r="C7" s="107" t="str">
        <f>'Unités et gouvernance'!C36</f>
        <v>kg</v>
      </c>
      <c r="D7" s="107">
        <f>IF(B7="","",B7*'Unités et gouvernance'!D36)</f>
        <v>0</v>
      </c>
      <c r="F7" s="9" t="s">
        <v>222</v>
      </c>
      <c r="G7" s="136"/>
      <c r="H7" s="9" t="s">
        <v>221</v>
      </c>
      <c r="I7" s="282">
        <v>0</v>
      </c>
      <c r="J7" s="107" t="str">
        <f>'Unités et gouvernance'!C36</f>
        <v>kg</v>
      </c>
      <c r="K7" s="107">
        <f>IF(I7="","",I7*'Unités et gouvernance'!D36)</f>
        <v>0</v>
      </c>
      <c r="M7" s="9" t="s">
        <v>222</v>
      </c>
    </row>
    <row r="8" spans="1:13" ht="20.100000000000001" customHeight="1" x14ac:dyDescent="0.3">
      <c r="A8" s="9" t="s">
        <v>223</v>
      </c>
      <c r="B8" s="282">
        <v>15</v>
      </c>
      <c r="C8" s="9" t="s">
        <v>224</v>
      </c>
      <c r="F8" s="9" t="s">
        <v>225</v>
      </c>
      <c r="G8" s="136"/>
      <c r="H8" s="9" t="s">
        <v>223</v>
      </c>
      <c r="I8" s="282">
        <v>15</v>
      </c>
      <c r="J8" s="9" t="s">
        <v>224</v>
      </c>
      <c r="M8" s="9" t="s">
        <v>225</v>
      </c>
    </row>
    <row r="9" spans="1:13" ht="20.100000000000001" customHeight="1" x14ac:dyDescent="0.3">
      <c r="A9" s="9" t="s">
        <v>226</v>
      </c>
      <c r="B9" s="103">
        <f>IF(OR(B7="",B8=""),"",D7*B8/100)</f>
        <v>0</v>
      </c>
      <c r="C9" s="106" t="s">
        <v>227</v>
      </c>
      <c r="D9" s="106"/>
      <c r="E9" s="7"/>
      <c r="F9" s="9" t="s">
        <v>228</v>
      </c>
      <c r="G9" s="136"/>
      <c r="H9" s="9" t="s">
        <v>226</v>
      </c>
      <c r="I9" s="103">
        <f>IF(OR(I7="",I8=""),"",K7*I8/100)</f>
        <v>0</v>
      </c>
      <c r="J9" s="106" t="s">
        <v>227</v>
      </c>
      <c r="K9" s="106"/>
      <c r="L9" s="7"/>
      <c r="M9" s="9" t="s">
        <v>228</v>
      </c>
    </row>
    <row r="10" spans="1:13" ht="20.100000000000001" customHeight="1" x14ac:dyDescent="0.3">
      <c r="A10" s="9" t="s">
        <v>229</v>
      </c>
      <c r="B10" s="103">
        <f>IF(B36&gt;0, B36*(B8/100), 0)</f>
        <v>0</v>
      </c>
      <c r="C10" s="106" t="str">
        <f>'Unités et gouvernance'!B5</f>
        <v>CAD</v>
      </c>
      <c r="D10" s="68"/>
      <c r="E10" s="68"/>
      <c r="F10" s="9" t="s">
        <v>230</v>
      </c>
      <c r="G10" s="136"/>
      <c r="H10" s="9" t="s">
        <v>229</v>
      </c>
      <c r="I10" s="103">
        <f>IF(I36&gt;0, I36*(I8/100), 0)</f>
        <v>0</v>
      </c>
      <c r="J10" s="106" t="str">
        <f>'Unités et gouvernance'!B5</f>
        <v>CAD</v>
      </c>
      <c r="K10" s="68"/>
      <c r="L10" s="68"/>
      <c r="M10" s="9" t="s">
        <v>230</v>
      </c>
    </row>
    <row r="11" spans="1:13" ht="20.100000000000001" customHeight="1" x14ac:dyDescent="0.3">
      <c r="B11" s="31"/>
      <c r="G11" s="136"/>
      <c r="I11" s="31"/>
    </row>
    <row r="12" spans="1:13" ht="20.100000000000001" customHeight="1" x14ac:dyDescent="0.3">
      <c r="G12" s="136"/>
    </row>
    <row r="13" spans="1:13" ht="20.100000000000001" customHeight="1" x14ac:dyDescent="0.3">
      <c r="A13" s="236" t="s">
        <v>231</v>
      </c>
      <c r="B13" s="236"/>
      <c r="C13" s="236"/>
      <c r="D13" s="236"/>
      <c r="E13" s="236"/>
      <c r="F13" s="236"/>
      <c r="G13" s="136"/>
      <c r="H13" s="236" t="s">
        <v>231</v>
      </c>
      <c r="I13" s="236"/>
      <c r="J13" s="236"/>
      <c r="K13" s="236"/>
      <c r="L13" s="236"/>
      <c r="M13" s="236"/>
    </row>
    <row r="14" spans="1:13" ht="20.100000000000001" customHeight="1" x14ac:dyDescent="0.3">
      <c r="A14" s="15" t="s">
        <v>232</v>
      </c>
      <c r="B14" s="15" t="s">
        <v>233</v>
      </c>
      <c r="C14" s="15" t="s">
        <v>215</v>
      </c>
      <c r="D14" s="15" t="s">
        <v>216</v>
      </c>
      <c r="E14" s="15" t="str">
        <f>"Cost ("&amp;'Unités et gouvernance'!B5&amp;")"</f>
        <v>Cost (CAD)</v>
      </c>
      <c r="F14" s="163" t="s">
        <v>234</v>
      </c>
      <c r="G14" s="136"/>
      <c r="H14" s="15" t="s">
        <v>232</v>
      </c>
      <c r="I14" s="15" t="s">
        <v>233</v>
      </c>
      <c r="J14" s="15" t="s">
        <v>215</v>
      </c>
      <c r="K14" s="15" t="s">
        <v>216</v>
      </c>
      <c r="L14" s="15" t="str">
        <f>"Cost ("&amp;'Unités et gouvernance'!B5&amp;")"</f>
        <v>Cost (CAD)</v>
      </c>
      <c r="M14" s="163" t="s">
        <v>234</v>
      </c>
    </row>
    <row r="15" spans="1:13" ht="20.100000000000001" customHeight="1" x14ac:dyDescent="0.3">
      <c r="A15" s="98" t="str">
        <f>'Unités et gouvernance'!B19</f>
        <v>Gobelets pour boissons chaudes avec revêtement</v>
      </c>
      <c r="B15" s="283"/>
      <c r="C15" s="106" t="str">
        <f>'Unités et gouvernance'!C36</f>
        <v>kg</v>
      </c>
      <c r="D15" s="103" t="str">
        <f>IF(B15="","",B15*'Unités et gouvernance'!D36)</f>
        <v/>
      </c>
      <c r="E15" s="209">
        <f t="shared" ref="E15:E25" si="0">IF($B$36=0,0,IF(AND($D$7&lt;&gt;"",$D$7&gt;0),(D15/$D$7)*$B$36,IF($D$26&gt;0,(D15/$D$26)*$B$36,0)))</f>
        <v>0</v>
      </c>
      <c r="F15" s="281"/>
      <c r="G15" s="136"/>
      <c r="H15" s="98" t="str">
        <f>'Unités et gouvernance'!B19</f>
        <v>Gobelets pour boissons chaudes avec revêtement</v>
      </c>
      <c r="I15" s="283"/>
      <c r="J15" s="106" t="str">
        <f>'Unités et gouvernance'!C36</f>
        <v>kg</v>
      </c>
      <c r="K15" s="103" t="str">
        <f>IF(I15="","",I15*'Unités et gouvernance'!D36)</f>
        <v/>
      </c>
      <c r="L15" s="209">
        <f t="shared" ref="L15:L25" si="1">IF($I$36=0,0,IF(AND($K$7&lt;&gt;"",$K$7&gt;0),(K15/$K$7)*$I$36,IF($K$26&gt;0,(K15/$K$26)*$I$36,0)))</f>
        <v>0</v>
      </c>
      <c r="M15" s="281"/>
    </row>
    <row r="16" spans="1:13" ht="20.100000000000001" customHeight="1" x14ac:dyDescent="0.3">
      <c r="A16" s="98" t="str">
        <f>'Unités et gouvernance'!B20</f>
        <v>Gobelets pour boissons froides en plastique</v>
      </c>
      <c r="B16" s="283"/>
      <c r="C16" s="106" t="str">
        <f>'Unités et gouvernance'!C36</f>
        <v>kg</v>
      </c>
      <c r="D16" s="103" t="str">
        <f>IF(B16="","",B16*'Unités et gouvernance'!D36)</f>
        <v/>
      </c>
      <c r="E16" s="209">
        <f t="shared" si="0"/>
        <v>0</v>
      </c>
      <c r="F16" s="281"/>
      <c r="G16" s="136"/>
      <c r="H16" s="98" t="str">
        <f>'Unités et gouvernance'!B20</f>
        <v>Gobelets pour boissons froides en plastique</v>
      </c>
      <c r="I16" s="283"/>
      <c r="J16" s="106" t="str">
        <f>'Unités et gouvernance'!C36</f>
        <v>kg</v>
      </c>
      <c r="K16" s="103" t="str">
        <f>IF(I16="","",I16*'Unités et gouvernance'!D36)</f>
        <v/>
      </c>
      <c r="L16" s="209">
        <f t="shared" si="1"/>
        <v>0</v>
      </c>
      <c r="M16" s="281"/>
    </row>
    <row r="17" spans="1:13" ht="20.100000000000001" customHeight="1" x14ac:dyDescent="0.3">
      <c r="A17" s="98" t="str">
        <f>'Unités et gouvernance'!B21</f>
        <v>Couvercles de gobelet</v>
      </c>
      <c r="B17" s="283"/>
      <c r="C17" s="106" t="str">
        <f>'Unités et gouvernance'!C36</f>
        <v>kg</v>
      </c>
      <c r="D17" s="103" t="str">
        <f>IF(B17="","",B17*'Unités et gouvernance'!D36)</f>
        <v/>
      </c>
      <c r="E17" s="209">
        <f t="shared" si="0"/>
        <v>0</v>
      </c>
      <c r="F17" s="281"/>
      <c r="G17" s="136"/>
      <c r="H17" s="98" t="str">
        <f>'Unités et gouvernance'!B21</f>
        <v>Couvercles de gobelet</v>
      </c>
      <c r="I17" s="283"/>
      <c r="J17" s="106" t="str">
        <f>'Unités et gouvernance'!C36</f>
        <v>kg</v>
      </c>
      <c r="K17" s="103" t="str">
        <f>IF(I17="","",I17*'Unités et gouvernance'!D36)</f>
        <v/>
      </c>
      <c r="L17" s="209">
        <f t="shared" si="1"/>
        <v>0</v>
      </c>
      <c r="M17" s="281"/>
    </row>
    <row r="18" spans="1:13" ht="20.100000000000001" customHeight="1" x14ac:dyDescent="0.3">
      <c r="A18" s="98" t="str">
        <f>'Unités et gouvernance'!B22</f>
        <v>Dispositifs de vapotage</v>
      </c>
      <c r="B18" s="283"/>
      <c r="C18" s="106" t="str">
        <f>'Unités et gouvernance'!C36</f>
        <v>kg</v>
      </c>
      <c r="D18" s="103" t="str">
        <f>IF(B18="","",B18*'Unités et gouvernance'!D36)</f>
        <v/>
      </c>
      <c r="E18" s="209">
        <f t="shared" si="0"/>
        <v>0</v>
      </c>
      <c r="F18" s="281"/>
      <c r="G18" s="136"/>
      <c r="H18" s="98" t="str">
        <f>'Unités et gouvernance'!B22</f>
        <v>Dispositifs de vapotage</v>
      </c>
      <c r="I18" s="283"/>
      <c r="J18" s="106" t="str">
        <f>'Unités et gouvernance'!C36</f>
        <v>kg</v>
      </c>
      <c r="K18" s="103" t="str">
        <f>IF(I18="","",I18*'Unités et gouvernance'!D36)</f>
        <v/>
      </c>
      <c r="L18" s="209">
        <f t="shared" si="1"/>
        <v>0</v>
      </c>
      <c r="M18" s="281"/>
    </row>
    <row r="19" spans="1:13" ht="20.100000000000001" customHeight="1" x14ac:dyDescent="0.3">
      <c r="A19" s="98" t="str">
        <f>'Unités et gouvernance'!B23</f>
        <v>Bouchons de bouteille</v>
      </c>
      <c r="B19" s="283"/>
      <c r="C19" s="106" t="str">
        <f>'Unités et gouvernance'!C36</f>
        <v>kg</v>
      </c>
      <c r="D19" s="103" t="str">
        <f>IF(B19="","",B19*'Unités et gouvernance'!D36)</f>
        <v/>
      </c>
      <c r="E19" s="209">
        <f t="shared" si="0"/>
        <v>0</v>
      </c>
      <c r="F19" s="281"/>
      <c r="G19" s="136"/>
      <c r="H19" s="98" t="str">
        <f>'Unités et gouvernance'!B23</f>
        <v>Bouchons de bouteille</v>
      </c>
      <c r="I19" s="283"/>
      <c r="J19" s="106" t="str">
        <f>'Unités et gouvernance'!C36</f>
        <v>kg</v>
      </c>
      <c r="K19" s="103" t="str">
        <f>IF(I19="","",I19*'Unités et gouvernance'!D36)</f>
        <v/>
      </c>
      <c r="L19" s="209">
        <f t="shared" si="1"/>
        <v>0</v>
      </c>
      <c r="M19" s="281"/>
    </row>
    <row r="20" spans="1:13" ht="20.100000000000001" customHeight="1" x14ac:dyDescent="0.3">
      <c r="A20" s="98" t="str">
        <f>'Unités et gouvernance'!B24</f>
        <v>Bouteilles en plastique</v>
      </c>
      <c r="B20" s="283"/>
      <c r="C20" s="106" t="str">
        <f>'Unités et gouvernance'!C36</f>
        <v>kg</v>
      </c>
      <c r="D20" s="103" t="str">
        <f>IF(B20="","",B20*'Unités et gouvernance'!D36)</f>
        <v/>
      </c>
      <c r="E20" s="209">
        <f t="shared" si="0"/>
        <v>0</v>
      </c>
      <c r="F20" s="281"/>
      <c r="G20" s="136"/>
      <c r="H20" s="98" t="str">
        <f>'Unités et gouvernance'!B24</f>
        <v>Bouteilles en plastique</v>
      </c>
      <c r="I20" s="283"/>
      <c r="J20" s="106" t="str">
        <f>'Unités et gouvernance'!C36</f>
        <v>kg</v>
      </c>
      <c r="K20" s="103" t="str">
        <f>IF(I20="","",I20*'Unités et gouvernance'!D36)</f>
        <v/>
      </c>
      <c r="L20" s="209">
        <f t="shared" si="1"/>
        <v>0</v>
      </c>
      <c r="M20" s="281"/>
    </row>
    <row r="21" spans="1:13" ht="20.100000000000001" customHeight="1" x14ac:dyDescent="0.3">
      <c r="A21" s="98" t="str">
        <f>'Unités et gouvernance'!B25</f>
        <v>Barquettes en polystyrène</v>
      </c>
      <c r="B21" s="283"/>
      <c r="C21" s="106" t="str">
        <f>'Unités et gouvernance'!C36</f>
        <v>kg</v>
      </c>
      <c r="D21" s="103" t="str">
        <f>IF(B21="","",B21*'Unités et gouvernance'!D36)</f>
        <v/>
      </c>
      <c r="E21" s="209">
        <f t="shared" si="0"/>
        <v>0</v>
      </c>
      <c r="F21" s="281"/>
      <c r="G21" s="136"/>
      <c r="H21" s="98" t="str">
        <f>'Unités et gouvernance'!B25</f>
        <v>Barquettes en polystyrène</v>
      </c>
      <c r="I21" s="283"/>
      <c r="J21" s="106" t="str">
        <f>'Unités et gouvernance'!C36</f>
        <v>kg</v>
      </c>
      <c r="K21" s="103" t="str">
        <f>IF(I21="","",I21*'Unités et gouvernance'!D36)</f>
        <v/>
      </c>
      <c r="L21" s="209">
        <f t="shared" si="1"/>
        <v>0</v>
      </c>
      <c r="M21" s="281"/>
    </row>
    <row r="22" spans="1:13" ht="20.100000000000001" customHeight="1" x14ac:dyDescent="0.3">
      <c r="A22" s="98" t="str">
        <f>'Unités et gouvernance'!B26</f>
        <v>Applicateurs de tampons hygiéniques</v>
      </c>
      <c r="B22" s="283"/>
      <c r="C22" s="106" t="str">
        <f>'Unités et gouvernance'!C36</f>
        <v>kg</v>
      </c>
      <c r="D22" s="103" t="str">
        <f>IF(B22="","",B22*'Unités et gouvernance'!D36)</f>
        <v/>
      </c>
      <c r="E22" s="209">
        <f t="shared" si="0"/>
        <v>0</v>
      </c>
      <c r="F22" s="281"/>
      <c r="G22" s="136"/>
      <c r="H22" s="98" t="str">
        <f>'Unités et gouvernance'!B26</f>
        <v>Applicateurs de tampons hygiéniques</v>
      </c>
      <c r="I22" s="283"/>
      <c r="J22" s="106" t="str">
        <f>'Unités et gouvernance'!C36</f>
        <v>kg</v>
      </c>
      <c r="K22" s="103" t="str">
        <f>IF(I22="","",I22*'Unités et gouvernance'!D36)</f>
        <v/>
      </c>
      <c r="L22" s="209">
        <f t="shared" si="1"/>
        <v>0</v>
      </c>
      <c r="M22" s="281"/>
    </row>
    <row r="23" spans="1:13" ht="20.100000000000001" customHeight="1" x14ac:dyDescent="0.3">
      <c r="A23" s="98" t="str">
        <f>'Unités et gouvernance'!B27</f>
        <v>Autre SUP 1</v>
      </c>
      <c r="B23" s="283"/>
      <c r="C23" s="106" t="str">
        <f>'Unités et gouvernance'!C36</f>
        <v>kg</v>
      </c>
      <c r="D23" s="103" t="str">
        <f>IF(B23="","",B23*'Unités et gouvernance'!D36)</f>
        <v/>
      </c>
      <c r="E23" s="209">
        <f t="shared" si="0"/>
        <v>0</v>
      </c>
      <c r="F23" s="281"/>
      <c r="G23" s="136"/>
      <c r="H23" s="98" t="str">
        <f>'Unités et gouvernance'!B27</f>
        <v>Autre SUP 1</v>
      </c>
      <c r="I23" s="283"/>
      <c r="J23" s="106" t="str">
        <f>'Unités et gouvernance'!C36</f>
        <v>kg</v>
      </c>
      <c r="K23" s="103" t="str">
        <f>IF(I23="","",I23*'Unités et gouvernance'!D36)</f>
        <v/>
      </c>
      <c r="L23" s="209">
        <f t="shared" si="1"/>
        <v>0</v>
      </c>
      <c r="M23" s="281"/>
    </row>
    <row r="24" spans="1:13" ht="20.100000000000001" customHeight="1" x14ac:dyDescent="0.3">
      <c r="A24" s="98" t="str">
        <f>'Unités et gouvernance'!B28</f>
        <v>Autre SUP 2</v>
      </c>
      <c r="B24" s="283"/>
      <c r="C24" s="106" t="str">
        <f>'Unités et gouvernance'!C36</f>
        <v>kg</v>
      </c>
      <c r="D24" s="103" t="str">
        <f>IF(B24="","",B24*'Unités et gouvernance'!D36)</f>
        <v/>
      </c>
      <c r="E24" s="209">
        <f t="shared" si="0"/>
        <v>0</v>
      </c>
      <c r="F24" s="281"/>
      <c r="G24" s="136"/>
      <c r="H24" s="98" t="str">
        <f>'Unités et gouvernance'!B28</f>
        <v>Autre SUP 2</v>
      </c>
      <c r="I24" s="283"/>
      <c r="J24" s="106" t="str">
        <f>'Unités et gouvernance'!C36</f>
        <v>kg</v>
      </c>
      <c r="K24" s="103" t="str">
        <f>IF(I24="","",I24*'Unités et gouvernance'!D36)</f>
        <v/>
      </c>
      <c r="L24" s="209">
        <f t="shared" si="1"/>
        <v>0</v>
      </c>
      <c r="M24" s="281"/>
    </row>
    <row r="25" spans="1:13" ht="20.100000000000001" customHeight="1" x14ac:dyDescent="0.3">
      <c r="A25" s="98" t="str">
        <f>'Unités et gouvernance'!B29</f>
        <v>Autre SUP 3</v>
      </c>
      <c r="B25" s="283"/>
      <c r="C25" s="106" t="str">
        <f>'Unités et gouvernance'!C36</f>
        <v>kg</v>
      </c>
      <c r="D25" s="103" t="str">
        <f>IF(B25="","",B25*'Unités et gouvernance'!D36)</f>
        <v/>
      </c>
      <c r="E25" s="209">
        <f t="shared" si="0"/>
        <v>0</v>
      </c>
      <c r="F25" s="281"/>
      <c r="G25" s="136"/>
      <c r="H25" s="98" t="str">
        <f>'Unités et gouvernance'!B29</f>
        <v>Autre SUP 3</v>
      </c>
      <c r="I25" s="283"/>
      <c r="J25" s="106" t="str">
        <f>'Unités et gouvernance'!C36</f>
        <v>kg</v>
      </c>
      <c r="K25" s="103" t="str">
        <f>IF(I25="","",I25*'Unités et gouvernance'!D36)</f>
        <v/>
      </c>
      <c r="L25" s="209">
        <f t="shared" si="1"/>
        <v>0</v>
      </c>
      <c r="M25" s="281"/>
    </row>
    <row r="26" spans="1:13" ht="20.100000000000001" customHeight="1" x14ac:dyDescent="0.3">
      <c r="A26" s="132" t="s">
        <v>235</v>
      </c>
      <c r="B26" s="133">
        <f>SUM(D15:D25)</f>
        <v>0</v>
      </c>
      <c r="C26" s="132" t="s">
        <v>236</v>
      </c>
      <c r="D26" s="133">
        <f>B26</f>
        <v>0</v>
      </c>
      <c r="E26" s="134">
        <f>SUM(E15:E25)</f>
        <v>0</v>
      </c>
      <c r="F26" s="132" t="s">
        <v>237</v>
      </c>
      <c r="G26" s="136"/>
      <c r="H26" s="132" t="s">
        <v>235</v>
      </c>
      <c r="I26" s="133">
        <f>SUM(K15:K25)</f>
        <v>0</v>
      </c>
      <c r="J26" s="132" t="s">
        <v>236</v>
      </c>
      <c r="K26" s="133">
        <f>I26</f>
        <v>0</v>
      </c>
      <c r="L26" s="134">
        <f>SUM(L15:L25)</f>
        <v>0</v>
      </c>
      <c r="M26" s="132" t="s">
        <v>237</v>
      </c>
    </row>
    <row r="27" spans="1:13" ht="20.100000000000001" customHeight="1" x14ac:dyDescent="0.3">
      <c r="G27" s="136"/>
    </row>
    <row r="28" spans="1:13" ht="20.100000000000001" customHeight="1" x14ac:dyDescent="0.3">
      <c r="A28" s="236" t="s">
        <v>238</v>
      </c>
      <c r="B28" s="236"/>
      <c r="C28" s="236"/>
      <c r="D28" s="236"/>
      <c r="E28" s="236"/>
      <c r="F28" s="236"/>
      <c r="G28" s="136"/>
      <c r="H28" s="236" t="s">
        <v>238</v>
      </c>
      <c r="I28" s="236"/>
      <c r="J28" s="236"/>
      <c r="K28" s="236"/>
      <c r="L28" s="236"/>
      <c r="M28" s="236"/>
    </row>
    <row r="29" spans="1:13" ht="20.100000000000001" customHeight="1" x14ac:dyDescent="0.3">
      <c r="A29" s="15" t="s">
        <v>239</v>
      </c>
      <c r="B29" s="15" t="s">
        <v>240</v>
      </c>
      <c r="C29" s="15" t="s">
        <v>241</v>
      </c>
      <c r="D29" s="15" t="s">
        <v>242</v>
      </c>
      <c r="E29" s="15"/>
      <c r="F29" s="163" t="s">
        <v>243</v>
      </c>
      <c r="G29" s="136"/>
      <c r="H29" s="15" t="s">
        <v>239</v>
      </c>
      <c r="I29" s="15" t="s">
        <v>240</v>
      </c>
      <c r="J29" s="15" t="s">
        <v>241</v>
      </c>
      <c r="K29" s="15" t="s">
        <v>242</v>
      </c>
      <c r="L29" s="15"/>
      <c r="M29" s="163" t="s">
        <v>243</v>
      </c>
    </row>
    <row r="30" spans="1:13" ht="20.100000000000001" customHeight="1" x14ac:dyDescent="0.3">
      <c r="A30" s="281" t="s">
        <v>244</v>
      </c>
      <c r="B30" s="282">
        <v>0</v>
      </c>
      <c r="C30" s="107" t="str">
        <f>'Unités et gouvernance'!B5</f>
        <v>CAD</v>
      </c>
      <c r="D30" s="110" t="s">
        <v>245</v>
      </c>
      <c r="E30" s="32"/>
      <c r="F30" s="281" t="s">
        <v>246</v>
      </c>
      <c r="G30" s="136"/>
      <c r="H30" s="281" t="s">
        <v>244</v>
      </c>
      <c r="I30" s="282">
        <v>0</v>
      </c>
      <c r="J30" s="107" t="str">
        <f>'Unités et gouvernance'!B5</f>
        <v>CAD</v>
      </c>
      <c r="K30" s="110" t="str">
        <f t="shared" ref="K30:K35" si="2">IF(OR(I30="",I$36=0),"",I30/I$36)</f>
        <v/>
      </c>
      <c r="L30" s="32"/>
      <c r="M30" s="281" t="s">
        <v>246</v>
      </c>
    </row>
    <row r="31" spans="1:13" ht="20.100000000000001" customHeight="1" x14ac:dyDescent="0.3">
      <c r="A31" s="281" t="s">
        <v>247</v>
      </c>
      <c r="B31" s="282">
        <v>0</v>
      </c>
      <c r="C31" s="107" t="str">
        <f>'Unités et gouvernance'!B5</f>
        <v>CAD</v>
      </c>
      <c r="D31" s="110" t="str">
        <f>IF(OR(B31="",B$36=0),"",B31/B$36)</f>
        <v/>
      </c>
      <c r="E31" s="32"/>
      <c r="F31" s="281" t="s">
        <v>248</v>
      </c>
      <c r="G31" s="136"/>
      <c r="H31" s="281" t="s">
        <v>247</v>
      </c>
      <c r="I31" s="282">
        <v>0</v>
      </c>
      <c r="J31" s="107" t="str">
        <f>'Unités et gouvernance'!B5</f>
        <v>CAD</v>
      </c>
      <c r="K31" s="110" t="str">
        <f t="shared" si="2"/>
        <v/>
      </c>
      <c r="L31" s="32"/>
      <c r="M31" s="281" t="s">
        <v>248</v>
      </c>
    </row>
    <row r="32" spans="1:13" ht="20.100000000000001" customHeight="1" x14ac:dyDescent="0.3">
      <c r="A32" s="281" t="s">
        <v>249</v>
      </c>
      <c r="B32" s="282">
        <v>0</v>
      </c>
      <c r="C32" s="107" t="str">
        <f>'Unités et gouvernance'!B5</f>
        <v>CAD</v>
      </c>
      <c r="D32" s="110" t="str">
        <f>IF(OR(B32="",B$36=0),"",B32/B$36)</f>
        <v/>
      </c>
      <c r="E32" s="32"/>
      <c r="F32" s="281" t="s">
        <v>250</v>
      </c>
      <c r="G32" s="136"/>
      <c r="H32" s="281" t="s">
        <v>249</v>
      </c>
      <c r="I32" s="282">
        <v>0</v>
      </c>
      <c r="J32" s="107" t="str">
        <f>'Unités et gouvernance'!B5</f>
        <v>CAD</v>
      </c>
      <c r="K32" s="110" t="str">
        <f t="shared" si="2"/>
        <v/>
      </c>
      <c r="L32" s="32"/>
      <c r="M32" s="281" t="s">
        <v>250</v>
      </c>
    </row>
    <row r="33" spans="1:13" ht="20.100000000000001" customHeight="1" x14ac:dyDescent="0.3">
      <c r="A33" s="281" t="s">
        <v>251</v>
      </c>
      <c r="B33" s="282">
        <v>0</v>
      </c>
      <c r="C33" s="107" t="str">
        <f>'Unités et gouvernance'!B5</f>
        <v>CAD</v>
      </c>
      <c r="D33" s="110" t="str">
        <f>IF(OR(B33="",B$36=0),"",B33/B$36)</f>
        <v/>
      </c>
      <c r="E33" s="32"/>
      <c r="F33" s="281" t="s">
        <v>252</v>
      </c>
      <c r="G33" s="136"/>
      <c r="H33" s="281" t="s">
        <v>251</v>
      </c>
      <c r="I33" s="282">
        <v>0</v>
      </c>
      <c r="J33" s="107" t="str">
        <f>'Unités et gouvernance'!B5</f>
        <v>CAD</v>
      </c>
      <c r="K33" s="110" t="str">
        <f t="shared" si="2"/>
        <v/>
      </c>
      <c r="L33" s="32"/>
      <c r="M33" s="281" t="s">
        <v>252</v>
      </c>
    </row>
    <row r="34" spans="1:13" ht="20.100000000000001" customHeight="1" x14ac:dyDescent="0.3">
      <c r="A34" s="281" t="s">
        <v>253</v>
      </c>
      <c r="B34" s="282">
        <v>0</v>
      </c>
      <c r="C34" s="107" t="str">
        <f>'Unités et gouvernance'!B5</f>
        <v>CAD</v>
      </c>
      <c r="D34" s="110" t="str">
        <f>IF(OR(B34="",B$36=0),"",B34/B$36)</f>
        <v/>
      </c>
      <c r="E34" s="32"/>
      <c r="F34" s="281" t="s">
        <v>252</v>
      </c>
      <c r="G34" s="136"/>
      <c r="H34" s="281" t="s">
        <v>253</v>
      </c>
      <c r="I34" s="282">
        <v>0</v>
      </c>
      <c r="J34" s="107" t="str">
        <f>'Unités et gouvernance'!B5</f>
        <v>CAD</v>
      </c>
      <c r="K34" s="110" t="str">
        <f t="shared" si="2"/>
        <v/>
      </c>
      <c r="L34" s="32"/>
      <c r="M34" s="281" t="s">
        <v>252</v>
      </c>
    </row>
    <row r="35" spans="1:13" ht="20.100000000000001" customHeight="1" x14ac:dyDescent="0.3">
      <c r="A35" s="281" t="s">
        <v>254</v>
      </c>
      <c r="B35" s="282">
        <v>0</v>
      </c>
      <c r="C35" s="107" t="str">
        <f>'Unités et gouvernance'!B5</f>
        <v>CAD</v>
      </c>
      <c r="D35" s="110" t="str">
        <f>IF(OR(B35="",B$36=0),"",B35/B$36)</f>
        <v/>
      </c>
      <c r="E35" s="32"/>
      <c r="F35" s="281" t="s">
        <v>252</v>
      </c>
      <c r="G35" s="136"/>
      <c r="H35" s="281" t="s">
        <v>254</v>
      </c>
      <c r="I35" s="282">
        <v>0</v>
      </c>
      <c r="J35" s="107" t="str">
        <f>'Unités et gouvernance'!B5</f>
        <v>CAD</v>
      </c>
      <c r="K35" s="110" t="str">
        <f t="shared" si="2"/>
        <v/>
      </c>
      <c r="L35" s="32"/>
      <c r="M35" s="281" t="s">
        <v>252</v>
      </c>
    </row>
    <row r="36" spans="1:13" ht="20.100000000000001" customHeight="1" x14ac:dyDescent="0.3">
      <c r="A36" s="132" t="s">
        <v>255</v>
      </c>
      <c r="B36" s="133">
        <f>SUM(B30:B35)</f>
        <v>0</v>
      </c>
      <c r="C36" s="132" t="str">
        <f>'Unités et gouvernance'!B5</f>
        <v>CAD</v>
      </c>
      <c r="D36" s="135">
        <v>1</v>
      </c>
      <c r="E36" s="135"/>
      <c r="F36" s="132"/>
      <c r="G36" s="136"/>
      <c r="H36" s="132" t="s">
        <v>255</v>
      </c>
      <c r="I36" s="133">
        <f>SUM(I30:I35)</f>
        <v>0</v>
      </c>
      <c r="J36" s="132" t="str">
        <f>'Unités et gouvernance'!B5</f>
        <v>CAD</v>
      </c>
      <c r="K36" s="135">
        <v>1</v>
      </c>
      <c r="L36" s="135"/>
      <c r="M36" s="132"/>
    </row>
    <row r="37" spans="1:13" ht="20.100000000000001" customHeight="1" x14ac:dyDescent="0.3">
      <c r="G37" s="136"/>
    </row>
    <row r="38" spans="1:13" ht="20.100000000000001" customHeight="1" x14ac:dyDescent="0.3">
      <c r="A38" s="236" t="s">
        <v>256</v>
      </c>
      <c r="B38" s="236"/>
      <c r="C38" s="236"/>
      <c r="D38" s="236"/>
      <c r="E38" s="236"/>
      <c r="F38" s="236"/>
      <c r="G38" s="136"/>
      <c r="H38" s="236" t="s">
        <v>256</v>
      </c>
      <c r="I38" s="236"/>
      <c r="J38" s="236"/>
      <c r="K38" s="236"/>
      <c r="L38" s="236"/>
      <c r="M38" s="236"/>
    </row>
    <row r="39" spans="1:13" ht="20.100000000000001" customHeight="1" x14ac:dyDescent="0.3">
      <c r="A39" s="15" t="s">
        <v>257</v>
      </c>
      <c r="B39" s="15" t="s">
        <v>214</v>
      </c>
      <c r="C39" s="15" t="s">
        <v>215</v>
      </c>
      <c r="D39" s="15"/>
      <c r="E39" s="15"/>
      <c r="F39" s="73" t="s">
        <v>258</v>
      </c>
      <c r="G39" s="136"/>
      <c r="H39" s="15" t="s">
        <v>257</v>
      </c>
      <c r="I39" s="15" t="s">
        <v>214</v>
      </c>
      <c r="J39" s="15" t="s">
        <v>215</v>
      </c>
      <c r="K39" s="15"/>
      <c r="L39" s="15"/>
      <c r="M39" s="73" t="s">
        <v>258</v>
      </c>
    </row>
    <row r="40" spans="1:13" ht="20.100000000000001" customHeight="1" x14ac:dyDescent="0.3">
      <c r="A40" s="9" t="s">
        <v>259</v>
      </c>
      <c r="B40" s="103" t="str">
        <f>IF(OR(B9="",B6="",B6=0),"",B9/B6)</f>
        <v/>
      </c>
      <c r="C40" s="106" t="s">
        <v>260</v>
      </c>
      <c r="F40" s="9" t="s">
        <v>261</v>
      </c>
      <c r="G40" s="136"/>
      <c r="H40" s="9" t="s">
        <v>259</v>
      </c>
      <c r="I40" s="103" t="str">
        <f>IF(OR(I9="",I6="",I6=0),"",I9/I6)</f>
        <v/>
      </c>
      <c r="J40" s="106" t="s">
        <v>260</v>
      </c>
      <c r="M40" s="9" t="s">
        <v>261</v>
      </c>
    </row>
    <row r="41" spans="1:13" ht="20.100000000000001" customHeight="1" x14ac:dyDescent="0.3">
      <c r="A41" s="9" t="s">
        <v>262</v>
      </c>
      <c r="B41" s="103" t="str">
        <f>IF(OR(B36=0,B6="",B6=0),"",B36/B6)</f>
        <v/>
      </c>
      <c r="C41" s="106" t="str">
        <f>CONCATENATE('Unités et gouvernance'!B5,"/person")</f>
        <v>CAD/person</v>
      </c>
      <c r="F41" s="9" t="s">
        <v>263</v>
      </c>
      <c r="G41" s="136"/>
      <c r="H41" s="9" t="s">
        <v>262</v>
      </c>
      <c r="I41" s="103" t="str">
        <f>IF(OR(I36=0,I6="",I6=0),"",I36/I6)</f>
        <v/>
      </c>
      <c r="J41" s="106" t="str">
        <f>CONCATENATE('Unités et gouvernance'!B5,"/person")</f>
        <v>CAD/person</v>
      </c>
      <c r="M41" s="9" t="s">
        <v>263</v>
      </c>
    </row>
    <row r="42" spans="1:13" ht="20.100000000000001" customHeight="1" x14ac:dyDescent="0.3">
      <c r="A42" s="9" t="s">
        <v>264</v>
      </c>
      <c r="B42" s="103" t="str">
        <f>IF(OR(B10="",B6="",B6=0),"",B10/B6)</f>
        <v/>
      </c>
      <c r="C42" s="106" t="str">
        <f>CONCATENATE('Unités et gouvernance'!B5,"/person")</f>
        <v>CAD/person</v>
      </c>
      <c r="F42" s="9" t="s">
        <v>265</v>
      </c>
      <c r="G42" s="136"/>
      <c r="H42" s="9" t="s">
        <v>264</v>
      </c>
      <c r="I42" s="103" t="str">
        <f>IF(OR(I10="",I6="",I6=0),"",I10/I6)</f>
        <v/>
      </c>
      <c r="J42" s="106" t="str">
        <f>CONCATENATE('Unités et gouvernance'!B5,"/person")</f>
        <v>CAD/person</v>
      </c>
      <c r="M42" s="9" t="s">
        <v>265</v>
      </c>
    </row>
    <row r="43" spans="1:13" ht="20.100000000000001" customHeight="1" x14ac:dyDescent="0.3">
      <c r="G43" s="136"/>
    </row>
    <row r="44" spans="1:13" ht="24" customHeight="1" x14ac:dyDescent="0.3">
      <c r="A44" s="237" t="s">
        <v>266</v>
      </c>
      <c r="B44" s="237"/>
      <c r="C44" s="237"/>
      <c r="D44" s="237"/>
      <c r="E44" s="237"/>
      <c r="F44" s="237"/>
      <c r="G44" s="137"/>
      <c r="H44" s="237" t="s">
        <v>266</v>
      </c>
      <c r="I44" s="237"/>
      <c r="J44" s="237"/>
      <c r="K44" s="237"/>
      <c r="L44" s="237"/>
      <c r="M44" s="237"/>
    </row>
    <row r="45" spans="1:13" ht="20.100000000000001" customHeight="1" x14ac:dyDescent="0.3">
      <c r="A45" s="236" t="s">
        <v>213</v>
      </c>
      <c r="B45" s="236"/>
      <c r="C45" s="236"/>
      <c r="D45" s="236"/>
      <c r="E45" s="236"/>
      <c r="F45" s="236"/>
      <c r="G45" s="136"/>
      <c r="H45" s="236" t="s">
        <v>213</v>
      </c>
      <c r="I45" s="236"/>
      <c r="J45" s="236"/>
      <c r="K45" s="236"/>
      <c r="L45" s="236"/>
      <c r="M45" s="236"/>
    </row>
    <row r="46" spans="1:13" ht="20.100000000000001" customHeight="1" x14ac:dyDescent="0.3">
      <c r="A46" s="15" t="s">
        <v>92</v>
      </c>
      <c r="B46" s="15" t="s">
        <v>214</v>
      </c>
      <c r="C46" s="15" t="s">
        <v>215</v>
      </c>
      <c r="D46" s="15" t="s">
        <v>216</v>
      </c>
      <c r="E46" s="15"/>
      <c r="F46" s="73" t="s">
        <v>217</v>
      </c>
      <c r="G46" s="136"/>
      <c r="H46" s="15" t="s">
        <v>92</v>
      </c>
      <c r="I46" s="15" t="s">
        <v>214</v>
      </c>
      <c r="J46" s="15" t="s">
        <v>215</v>
      </c>
      <c r="K46" s="15" t="s">
        <v>216</v>
      </c>
      <c r="L46" s="15"/>
      <c r="M46" s="73" t="s">
        <v>217</v>
      </c>
    </row>
    <row r="47" spans="1:13" ht="20.100000000000001" customHeight="1" x14ac:dyDescent="0.3">
      <c r="A47" s="9" t="s">
        <v>267</v>
      </c>
      <c r="B47" s="281">
        <v>0</v>
      </c>
      <c r="C47" s="9" t="s">
        <v>219</v>
      </c>
      <c r="F47" s="9" t="s">
        <v>268</v>
      </c>
      <c r="G47" s="136"/>
      <c r="H47" s="9" t="s">
        <v>267</v>
      </c>
      <c r="I47" s="281">
        <v>0</v>
      </c>
      <c r="J47" s="9" t="s">
        <v>219</v>
      </c>
      <c r="M47" s="9" t="s">
        <v>268</v>
      </c>
    </row>
    <row r="48" spans="1:13" ht="20.100000000000001" customHeight="1" x14ac:dyDescent="0.3">
      <c r="A48" s="9" t="s">
        <v>269</v>
      </c>
      <c r="B48" s="282">
        <v>0</v>
      </c>
      <c r="C48" s="107" t="str">
        <f>'Unités et gouvernance'!C37</f>
        <v>kg</v>
      </c>
      <c r="D48" s="107">
        <f>IF(B48="","",B48*'Unités et gouvernance'!D37)</f>
        <v>0</v>
      </c>
      <c r="F48" s="9" t="s">
        <v>222</v>
      </c>
      <c r="G48" s="136"/>
      <c r="H48" s="9" t="s">
        <v>269</v>
      </c>
      <c r="I48" s="282">
        <v>0</v>
      </c>
      <c r="J48" s="107" t="str">
        <f>'Unités et gouvernance'!C37</f>
        <v>kg</v>
      </c>
      <c r="K48" s="107">
        <f>IF(I48="","",I48*'Unités et gouvernance'!D37)</f>
        <v>0</v>
      </c>
      <c r="M48" s="9" t="s">
        <v>222</v>
      </c>
    </row>
    <row r="49" spans="1:13" ht="20.100000000000001" customHeight="1" x14ac:dyDescent="0.3">
      <c r="A49" s="9" t="s">
        <v>270</v>
      </c>
      <c r="B49" s="282">
        <v>15</v>
      </c>
      <c r="C49" s="9" t="s">
        <v>224</v>
      </c>
      <c r="F49" s="9" t="s">
        <v>225</v>
      </c>
      <c r="G49" s="136"/>
      <c r="H49" s="9" t="s">
        <v>270</v>
      </c>
      <c r="I49" s="282">
        <v>15</v>
      </c>
      <c r="J49" s="9" t="s">
        <v>224</v>
      </c>
      <c r="M49" s="9" t="s">
        <v>225</v>
      </c>
    </row>
    <row r="50" spans="1:13" ht="20.100000000000001" customHeight="1" x14ac:dyDescent="0.3">
      <c r="A50" s="9" t="s">
        <v>226</v>
      </c>
      <c r="B50" s="103">
        <f>IF(OR(B48="",B49=""),"",D48*B49/100)</f>
        <v>0</v>
      </c>
      <c r="C50" s="106" t="s">
        <v>227</v>
      </c>
      <c r="D50" s="106"/>
      <c r="E50" s="7"/>
      <c r="F50" s="9" t="s">
        <v>228</v>
      </c>
      <c r="G50" s="136"/>
      <c r="H50" s="9" t="s">
        <v>226</v>
      </c>
      <c r="I50" s="103">
        <f>IF(OR(I48="",I49=""),"",K48*I49/100)</f>
        <v>0</v>
      </c>
      <c r="J50" s="106" t="s">
        <v>227</v>
      </c>
      <c r="K50" s="106"/>
      <c r="L50" s="7"/>
      <c r="M50" s="9" t="s">
        <v>228</v>
      </c>
    </row>
    <row r="51" spans="1:13" ht="20.100000000000001" customHeight="1" x14ac:dyDescent="0.3">
      <c r="A51" s="9" t="s">
        <v>229</v>
      </c>
      <c r="B51" s="103">
        <f>IF(B77&gt;0, B77*(B49/100), 0)</f>
        <v>0</v>
      </c>
      <c r="C51" s="106" t="str">
        <f>'Unités et gouvernance'!B5</f>
        <v>CAD</v>
      </c>
      <c r="D51" s="68"/>
      <c r="E51" s="68"/>
      <c r="F51" s="9" t="s">
        <v>230</v>
      </c>
      <c r="G51" s="136"/>
      <c r="H51" s="9" t="s">
        <v>229</v>
      </c>
      <c r="I51" s="103">
        <f>IF(I77&gt;0, I77*(I49/100), 0)</f>
        <v>0</v>
      </c>
      <c r="J51" s="106" t="str">
        <f>'Unités et gouvernance'!B5</f>
        <v>CAD</v>
      </c>
      <c r="K51" s="68"/>
      <c r="L51" s="68"/>
      <c r="M51" s="9" t="s">
        <v>230</v>
      </c>
    </row>
    <row r="52" spans="1:13" ht="20.100000000000001" customHeight="1" x14ac:dyDescent="0.3">
      <c r="B52" s="31"/>
      <c r="G52" s="136"/>
      <c r="I52" s="31"/>
    </row>
    <row r="53" spans="1:13" ht="20.100000000000001" customHeight="1" x14ac:dyDescent="0.3">
      <c r="G53" s="136"/>
    </row>
    <row r="54" spans="1:13" ht="20.100000000000001" customHeight="1" x14ac:dyDescent="0.3">
      <c r="A54" s="236" t="s">
        <v>231</v>
      </c>
      <c r="B54" s="236"/>
      <c r="C54" s="236"/>
      <c r="D54" s="236"/>
      <c r="E54" s="236"/>
      <c r="F54" s="236"/>
      <c r="G54" s="136"/>
      <c r="H54" s="236" t="s">
        <v>231</v>
      </c>
      <c r="I54" s="236"/>
      <c r="J54" s="236"/>
      <c r="K54" s="236"/>
      <c r="L54" s="236"/>
      <c r="M54" s="236"/>
    </row>
    <row r="55" spans="1:13" ht="20.100000000000001" customHeight="1" x14ac:dyDescent="0.3">
      <c r="A55" s="15" t="s">
        <v>232</v>
      </c>
      <c r="B55" s="15" t="s">
        <v>233</v>
      </c>
      <c r="C55" s="15" t="s">
        <v>215</v>
      </c>
      <c r="D55" s="15" t="s">
        <v>216</v>
      </c>
      <c r="E55" s="15" t="str">
        <f>"Cost ("&amp;'Unités et gouvernance'!B5&amp;")"</f>
        <v>Cost (CAD)</v>
      </c>
      <c r="F55" s="163" t="s">
        <v>234</v>
      </c>
      <c r="G55" s="136"/>
      <c r="H55" s="15" t="s">
        <v>232</v>
      </c>
      <c r="I55" s="15" t="s">
        <v>233</v>
      </c>
      <c r="J55" s="15" t="s">
        <v>215</v>
      </c>
      <c r="K55" s="15" t="s">
        <v>216</v>
      </c>
      <c r="L55" s="15" t="str">
        <f>"Cost ("&amp;'Unités et gouvernance'!B5&amp;")"</f>
        <v>Cost (CAD)</v>
      </c>
      <c r="M55" s="163" t="s">
        <v>234</v>
      </c>
    </row>
    <row r="56" spans="1:13" ht="20.100000000000001" customHeight="1" x14ac:dyDescent="0.3">
      <c r="A56" s="98" t="str">
        <f>'Unités et gouvernance'!B19</f>
        <v>Gobelets pour boissons chaudes avec revêtement</v>
      </c>
      <c r="B56" s="283"/>
      <c r="C56" s="106" t="str">
        <f>'Unités et gouvernance'!C37</f>
        <v>kg</v>
      </c>
      <c r="D56" s="103" t="str">
        <f>IF(B56="","",B56*'Unités et gouvernance'!D37)</f>
        <v/>
      </c>
      <c r="E56" s="209">
        <f t="shared" ref="E56:E66" si="3">IF($B$77=0,0,IF(AND($D$48&lt;&gt;"",$D$48&gt;0),(D56/$D$48)*$B$77,IF($D$67&gt;0,(D56/$D$67)*$B$77,0)))</f>
        <v>0</v>
      </c>
      <c r="F56" s="281"/>
      <c r="G56" s="136"/>
      <c r="H56" s="98" t="str">
        <f>'Unités et gouvernance'!B19</f>
        <v>Gobelets pour boissons chaudes avec revêtement</v>
      </c>
      <c r="I56" s="283"/>
      <c r="J56" s="106" t="str">
        <f>'Unités et gouvernance'!C37</f>
        <v>kg</v>
      </c>
      <c r="K56" s="103" t="str">
        <f>IF(I56="","",I56*'Unités et gouvernance'!D37)</f>
        <v/>
      </c>
      <c r="L56" s="209">
        <f t="shared" ref="L56:L66" si="4">IF($I$77=0,0,IF(AND($K$48&lt;&gt;"",$K$48&gt;0),(K56/$K$48)*$I$77,IF($K$67&gt;0,(K56/$K$67)*$I$77,0)))</f>
        <v>0</v>
      </c>
      <c r="M56" s="281"/>
    </row>
    <row r="57" spans="1:13" ht="20.100000000000001" customHeight="1" x14ac:dyDescent="0.3">
      <c r="A57" s="98" t="str">
        <f>'Unités et gouvernance'!B20</f>
        <v>Gobelets pour boissons froides en plastique</v>
      </c>
      <c r="B57" s="283"/>
      <c r="C57" s="106" t="str">
        <f>'Unités et gouvernance'!C37</f>
        <v>kg</v>
      </c>
      <c r="D57" s="103" t="str">
        <f>IF(B57="","",B57*'Unités et gouvernance'!D37)</f>
        <v/>
      </c>
      <c r="E57" s="209">
        <f t="shared" si="3"/>
        <v>0</v>
      </c>
      <c r="F57" s="281"/>
      <c r="G57" s="136"/>
      <c r="H57" s="98" t="str">
        <f>'Unités et gouvernance'!B20</f>
        <v>Gobelets pour boissons froides en plastique</v>
      </c>
      <c r="I57" s="283"/>
      <c r="J57" s="106" t="str">
        <f>'Unités et gouvernance'!C37</f>
        <v>kg</v>
      </c>
      <c r="K57" s="103" t="str">
        <f>IF(I57="","",I57*'Unités et gouvernance'!D37)</f>
        <v/>
      </c>
      <c r="L57" s="209">
        <f t="shared" si="4"/>
        <v>0</v>
      </c>
      <c r="M57" s="281"/>
    </row>
    <row r="58" spans="1:13" ht="20.100000000000001" customHeight="1" x14ac:dyDescent="0.3">
      <c r="A58" s="98" t="str">
        <f>'Unités et gouvernance'!B21</f>
        <v>Couvercles de gobelet</v>
      </c>
      <c r="B58" s="283"/>
      <c r="C58" s="106" t="str">
        <f>'Unités et gouvernance'!C37</f>
        <v>kg</v>
      </c>
      <c r="D58" s="103" t="str">
        <f>IF(B58="","",B58*'Unités et gouvernance'!D37)</f>
        <v/>
      </c>
      <c r="E58" s="209">
        <f t="shared" si="3"/>
        <v>0</v>
      </c>
      <c r="F58" s="281"/>
      <c r="G58" s="136"/>
      <c r="H58" s="98" t="str">
        <f>'Unités et gouvernance'!B21</f>
        <v>Couvercles de gobelet</v>
      </c>
      <c r="I58" s="283"/>
      <c r="J58" s="106" t="str">
        <f>'Unités et gouvernance'!C37</f>
        <v>kg</v>
      </c>
      <c r="K58" s="103" t="str">
        <f>IF(I58="","",I58*'Unités et gouvernance'!D37)</f>
        <v/>
      </c>
      <c r="L58" s="209">
        <f t="shared" si="4"/>
        <v>0</v>
      </c>
      <c r="M58" s="281"/>
    </row>
    <row r="59" spans="1:13" ht="20.100000000000001" customHeight="1" x14ac:dyDescent="0.3">
      <c r="A59" s="98" t="str">
        <f>'Unités et gouvernance'!B22</f>
        <v>Dispositifs de vapotage</v>
      </c>
      <c r="B59" s="283"/>
      <c r="C59" s="106" t="str">
        <f>'Unités et gouvernance'!C37</f>
        <v>kg</v>
      </c>
      <c r="D59" s="103" t="str">
        <f>IF(B59="","",B59*'Unités et gouvernance'!D37)</f>
        <v/>
      </c>
      <c r="E59" s="209">
        <f t="shared" si="3"/>
        <v>0</v>
      </c>
      <c r="F59" s="281"/>
      <c r="G59" s="136"/>
      <c r="H59" s="98" t="str">
        <f>'Unités et gouvernance'!B22</f>
        <v>Dispositifs de vapotage</v>
      </c>
      <c r="I59" s="283"/>
      <c r="J59" s="106" t="str">
        <f>'Unités et gouvernance'!C37</f>
        <v>kg</v>
      </c>
      <c r="K59" s="103" t="str">
        <f>IF(I59="","",I59*'Unités et gouvernance'!D37)</f>
        <v/>
      </c>
      <c r="L59" s="209">
        <f t="shared" si="4"/>
        <v>0</v>
      </c>
      <c r="M59" s="281"/>
    </row>
    <row r="60" spans="1:13" ht="20.100000000000001" customHeight="1" x14ac:dyDescent="0.3">
      <c r="A60" s="98" t="str">
        <f>'Unités et gouvernance'!B23</f>
        <v>Bouchons de bouteille</v>
      </c>
      <c r="B60" s="283"/>
      <c r="C60" s="106" t="str">
        <f>'Unités et gouvernance'!C37</f>
        <v>kg</v>
      </c>
      <c r="D60" s="103" t="str">
        <f>IF(B60="","",B60*'Unités et gouvernance'!D37)</f>
        <v/>
      </c>
      <c r="E60" s="209">
        <f t="shared" si="3"/>
        <v>0</v>
      </c>
      <c r="F60" s="281"/>
      <c r="G60" s="136"/>
      <c r="H60" s="98" t="str">
        <f>'Unités et gouvernance'!B23</f>
        <v>Bouchons de bouteille</v>
      </c>
      <c r="I60" s="283"/>
      <c r="J60" s="106" t="str">
        <f>'Unités et gouvernance'!C37</f>
        <v>kg</v>
      </c>
      <c r="K60" s="103" t="str">
        <f>IF(I60="","",I60*'Unités et gouvernance'!D37)</f>
        <v/>
      </c>
      <c r="L60" s="209">
        <f t="shared" si="4"/>
        <v>0</v>
      </c>
      <c r="M60" s="281"/>
    </row>
    <row r="61" spans="1:13" ht="20.100000000000001" customHeight="1" x14ac:dyDescent="0.3">
      <c r="A61" s="98" t="str">
        <f>'Unités et gouvernance'!B24</f>
        <v>Bouteilles en plastique</v>
      </c>
      <c r="B61" s="283"/>
      <c r="C61" s="106" t="str">
        <f>'Unités et gouvernance'!C37</f>
        <v>kg</v>
      </c>
      <c r="D61" s="103" t="str">
        <f>IF(B61="","",B61*'Unités et gouvernance'!D37)</f>
        <v/>
      </c>
      <c r="E61" s="209">
        <f t="shared" si="3"/>
        <v>0</v>
      </c>
      <c r="F61" s="281"/>
      <c r="G61" s="136"/>
      <c r="H61" s="98" t="str">
        <f>'Unités et gouvernance'!B24</f>
        <v>Bouteilles en plastique</v>
      </c>
      <c r="I61" s="283"/>
      <c r="J61" s="106" t="str">
        <f>'Unités et gouvernance'!C37</f>
        <v>kg</v>
      </c>
      <c r="K61" s="103" t="str">
        <f>IF(I61="","",I61*'Unités et gouvernance'!D37)</f>
        <v/>
      </c>
      <c r="L61" s="209">
        <f t="shared" si="4"/>
        <v>0</v>
      </c>
      <c r="M61" s="281"/>
    </row>
    <row r="62" spans="1:13" ht="20.100000000000001" customHeight="1" x14ac:dyDescent="0.3">
      <c r="A62" s="98" t="str">
        <f>'Unités et gouvernance'!B25</f>
        <v>Barquettes en polystyrène</v>
      </c>
      <c r="B62" s="283"/>
      <c r="C62" s="106" t="str">
        <f>'Unités et gouvernance'!C37</f>
        <v>kg</v>
      </c>
      <c r="D62" s="103" t="str">
        <f>IF(B62="","",B62*'Unités et gouvernance'!D37)</f>
        <v/>
      </c>
      <c r="E62" s="209">
        <f t="shared" si="3"/>
        <v>0</v>
      </c>
      <c r="F62" s="281"/>
      <c r="G62" s="136"/>
      <c r="H62" s="98" t="str">
        <f>'Unités et gouvernance'!B25</f>
        <v>Barquettes en polystyrène</v>
      </c>
      <c r="I62" s="283"/>
      <c r="J62" s="106" t="str">
        <f>'Unités et gouvernance'!C37</f>
        <v>kg</v>
      </c>
      <c r="K62" s="103" t="str">
        <f>IF(I62="","",I62*'Unités et gouvernance'!D37)</f>
        <v/>
      </c>
      <c r="L62" s="209">
        <f t="shared" si="4"/>
        <v>0</v>
      </c>
      <c r="M62" s="281"/>
    </row>
    <row r="63" spans="1:13" ht="20.100000000000001" customHeight="1" x14ac:dyDescent="0.3">
      <c r="A63" s="98" t="str">
        <f>'Unités et gouvernance'!B26</f>
        <v>Applicateurs de tampons hygiéniques</v>
      </c>
      <c r="B63" s="283"/>
      <c r="C63" s="106" t="str">
        <f>'Unités et gouvernance'!C37</f>
        <v>kg</v>
      </c>
      <c r="D63" s="103" t="str">
        <f>IF(B63="","",B63*'Unités et gouvernance'!D37)</f>
        <v/>
      </c>
      <c r="E63" s="209">
        <f t="shared" si="3"/>
        <v>0</v>
      </c>
      <c r="F63" s="281"/>
      <c r="G63" s="136"/>
      <c r="H63" s="98" t="str">
        <f>'Unités et gouvernance'!B26</f>
        <v>Applicateurs de tampons hygiéniques</v>
      </c>
      <c r="I63" s="283"/>
      <c r="J63" s="106" t="str">
        <f>'Unités et gouvernance'!C37</f>
        <v>kg</v>
      </c>
      <c r="K63" s="103" t="str">
        <f>IF(I63="","",I63*'Unités et gouvernance'!D37)</f>
        <v/>
      </c>
      <c r="L63" s="209">
        <f t="shared" si="4"/>
        <v>0</v>
      </c>
      <c r="M63" s="281"/>
    </row>
    <row r="64" spans="1:13" ht="20.100000000000001" customHeight="1" x14ac:dyDescent="0.3">
      <c r="A64" s="98" t="str">
        <f>'Unités et gouvernance'!B27</f>
        <v>Autre SUP 1</v>
      </c>
      <c r="B64" s="283"/>
      <c r="C64" s="106" t="str">
        <f>'Unités et gouvernance'!C37</f>
        <v>kg</v>
      </c>
      <c r="D64" s="103" t="str">
        <f>IF(B64="","",B64*'Unités et gouvernance'!D37)</f>
        <v/>
      </c>
      <c r="E64" s="209">
        <f t="shared" si="3"/>
        <v>0</v>
      </c>
      <c r="F64" s="281"/>
      <c r="G64" s="136"/>
      <c r="H64" s="98" t="str">
        <f>'Unités et gouvernance'!B27</f>
        <v>Autre SUP 1</v>
      </c>
      <c r="I64" s="283"/>
      <c r="J64" s="106" t="str">
        <f>'Unités et gouvernance'!C37</f>
        <v>kg</v>
      </c>
      <c r="K64" s="103" t="str">
        <f>IF(I64="","",I64*'Unités et gouvernance'!D37)</f>
        <v/>
      </c>
      <c r="L64" s="209">
        <f t="shared" si="4"/>
        <v>0</v>
      </c>
      <c r="M64" s="281"/>
    </row>
    <row r="65" spans="1:13" ht="20.100000000000001" customHeight="1" x14ac:dyDescent="0.3">
      <c r="A65" s="98" t="str">
        <f>'Unités et gouvernance'!B28</f>
        <v>Autre SUP 2</v>
      </c>
      <c r="B65" s="283"/>
      <c r="C65" s="106" t="str">
        <f>'Unités et gouvernance'!C37</f>
        <v>kg</v>
      </c>
      <c r="D65" s="103" t="str">
        <f>IF(B65="","",B65*'Unités et gouvernance'!D37)</f>
        <v/>
      </c>
      <c r="E65" s="209">
        <f t="shared" si="3"/>
        <v>0</v>
      </c>
      <c r="F65" s="281"/>
      <c r="G65" s="136"/>
      <c r="H65" s="98" t="str">
        <f>'Unités et gouvernance'!B28</f>
        <v>Autre SUP 2</v>
      </c>
      <c r="I65" s="283"/>
      <c r="J65" s="106" t="str">
        <f>'Unités et gouvernance'!C37</f>
        <v>kg</v>
      </c>
      <c r="K65" s="103" t="str">
        <f>IF(I65="","",I65*'Unités et gouvernance'!D37)</f>
        <v/>
      </c>
      <c r="L65" s="209">
        <f t="shared" si="4"/>
        <v>0</v>
      </c>
      <c r="M65" s="281"/>
    </row>
    <row r="66" spans="1:13" ht="20.100000000000001" customHeight="1" x14ac:dyDescent="0.3">
      <c r="A66" s="98" t="str">
        <f>'Unités et gouvernance'!B29</f>
        <v>Autre SUP 3</v>
      </c>
      <c r="B66" s="283"/>
      <c r="C66" s="106" t="str">
        <f>'Unités et gouvernance'!C37</f>
        <v>kg</v>
      </c>
      <c r="D66" s="103" t="str">
        <f>IF(B66="","",B66*'Unités et gouvernance'!D37)</f>
        <v/>
      </c>
      <c r="E66" s="209">
        <f t="shared" si="3"/>
        <v>0</v>
      </c>
      <c r="F66" s="281"/>
      <c r="G66" s="136"/>
      <c r="H66" s="98" t="str">
        <f>'Unités et gouvernance'!B29</f>
        <v>Autre SUP 3</v>
      </c>
      <c r="I66" s="283"/>
      <c r="J66" s="106" t="str">
        <f>'Unités et gouvernance'!C37</f>
        <v>kg</v>
      </c>
      <c r="K66" s="103" t="str">
        <f>IF(I66="","",I66*'Unités et gouvernance'!D37)</f>
        <v/>
      </c>
      <c r="L66" s="209">
        <f t="shared" si="4"/>
        <v>0</v>
      </c>
      <c r="M66" s="281"/>
    </row>
    <row r="67" spans="1:13" ht="20.100000000000001" customHeight="1" x14ac:dyDescent="0.3">
      <c r="A67" s="132" t="s">
        <v>235</v>
      </c>
      <c r="B67" s="133">
        <f>SUM(D56:D66)</f>
        <v>0</v>
      </c>
      <c r="C67" s="132" t="s">
        <v>236</v>
      </c>
      <c r="D67" s="133">
        <f>B67</f>
        <v>0</v>
      </c>
      <c r="E67" s="134">
        <f>SUM(E56:E66)</f>
        <v>0</v>
      </c>
      <c r="F67" s="132" t="s">
        <v>271</v>
      </c>
      <c r="G67" s="136"/>
      <c r="H67" s="132" t="s">
        <v>235</v>
      </c>
      <c r="I67" s="133">
        <f>SUM(K56:K66)</f>
        <v>0</v>
      </c>
      <c r="J67" s="132" t="s">
        <v>236</v>
      </c>
      <c r="K67" s="133">
        <f>I67</f>
        <v>0</v>
      </c>
      <c r="L67" s="134">
        <f>SUM(L56:L66)</f>
        <v>0</v>
      </c>
      <c r="M67" s="132" t="s">
        <v>271</v>
      </c>
    </row>
    <row r="68" spans="1:13" ht="20.100000000000001" customHeight="1" x14ac:dyDescent="0.3">
      <c r="G68" s="136"/>
    </row>
    <row r="69" spans="1:13" ht="20.100000000000001" customHeight="1" x14ac:dyDescent="0.3">
      <c r="A69" s="236" t="s">
        <v>238</v>
      </c>
      <c r="B69" s="236"/>
      <c r="C69" s="236"/>
      <c r="D69" s="236"/>
      <c r="E69" s="236"/>
      <c r="F69" s="236"/>
      <c r="G69" s="136"/>
      <c r="H69" s="236" t="s">
        <v>238</v>
      </c>
      <c r="I69" s="236"/>
      <c r="J69" s="236"/>
      <c r="K69" s="236"/>
      <c r="L69" s="236"/>
      <c r="M69" s="236"/>
    </row>
    <row r="70" spans="1:13" ht="20.100000000000001" customHeight="1" x14ac:dyDescent="0.3">
      <c r="A70" s="15" t="s">
        <v>239</v>
      </c>
      <c r="B70" s="15" t="s">
        <v>240</v>
      </c>
      <c r="C70" s="15" t="s">
        <v>241</v>
      </c>
      <c r="D70" s="15" t="s">
        <v>242</v>
      </c>
      <c r="E70" s="15"/>
      <c r="F70" s="163" t="s">
        <v>243</v>
      </c>
      <c r="G70" s="136"/>
      <c r="H70" s="15" t="s">
        <v>239</v>
      </c>
      <c r="I70" s="15" t="s">
        <v>240</v>
      </c>
      <c r="J70" s="15" t="s">
        <v>241</v>
      </c>
      <c r="K70" s="15" t="s">
        <v>242</v>
      </c>
      <c r="L70" s="15"/>
      <c r="M70" s="163" t="s">
        <v>243</v>
      </c>
    </row>
    <row r="71" spans="1:13" ht="20.100000000000001" customHeight="1" x14ac:dyDescent="0.3">
      <c r="A71" s="281" t="s">
        <v>244</v>
      </c>
      <c r="B71" s="282">
        <v>0</v>
      </c>
      <c r="C71" s="107" t="str">
        <f>'Unités et gouvernance'!B5</f>
        <v>CAD</v>
      </c>
      <c r="D71" s="110" t="str">
        <f t="shared" ref="D71:D76" si="5">IF(OR(B71="",B$77=0),"",B71/B$77)</f>
        <v/>
      </c>
      <c r="E71" s="32"/>
      <c r="F71" s="281" t="s">
        <v>246</v>
      </c>
      <c r="G71" s="136"/>
      <c r="H71" s="281" t="s">
        <v>244</v>
      </c>
      <c r="I71" s="282">
        <v>0</v>
      </c>
      <c r="J71" s="107" t="str">
        <f>'Unités et gouvernance'!B5</f>
        <v>CAD</v>
      </c>
      <c r="K71" s="110" t="str">
        <f t="shared" ref="K71:K76" si="6">IF(OR(I71="",I$77=0),"",I71/I$77)</f>
        <v/>
      </c>
      <c r="L71" s="32"/>
      <c r="M71" s="281" t="s">
        <v>246</v>
      </c>
    </row>
    <row r="72" spans="1:13" ht="20.100000000000001" customHeight="1" x14ac:dyDescent="0.3">
      <c r="A72" s="281" t="s">
        <v>247</v>
      </c>
      <c r="B72" s="282">
        <v>0</v>
      </c>
      <c r="C72" s="107" t="str">
        <f>'Unités et gouvernance'!B5</f>
        <v>CAD</v>
      </c>
      <c r="D72" s="110" t="str">
        <f t="shared" si="5"/>
        <v/>
      </c>
      <c r="E72" s="32"/>
      <c r="F72" s="281" t="s">
        <v>272</v>
      </c>
      <c r="G72" s="136"/>
      <c r="H72" s="281" t="s">
        <v>247</v>
      </c>
      <c r="I72" s="282">
        <v>0</v>
      </c>
      <c r="J72" s="107" t="str">
        <f>'Unités et gouvernance'!B5</f>
        <v>CAD</v>
      </c>
      <c r="K72" s="110" t="str">
        <f t="shared" si="6"/>
        <v/>
      </c>
      <c r="L72" s="32"/>
      <c r="M72" s="281" t="s">
        <v>272</v>
      </c>
    </row>
    <row r="73" spans="1:13" ht="20.100000000000001" customHeight="1" x14ac:dyDescent="0.3">
      <c r="A73" s="281" t="s">
        <v>273</v>
      </c>
      <c r="B73" s="282">
        <v>0</v>
      </c>
      <c r="C73" s="107" t="str">
        <f>'Unités et gouvernance'!B5</f>
        <v>CAD</v>
      </c>
      <c r="D73" s="110" t="str">
        <f t="shared" si="5"/>
        <v/>
      </c>
      <c r="E73" s="32"/>
      <c r="F73" s="281" t="s">
        <v>274</v>
      </c>
      <c r="G73" s="136"/>
      <c r="H73" s="281" t="s">
        <v>273</v>
      </c>
      <c r="I73" s="282">
        <v>0</v>
      </c>
      <c r="J73" s="107" t="str">
        <f>'Unités et gouvernance'!B5</f>
        <v>CAD</v>
      </c>
      <c r="K73" s="110" t="str">
        <f t="shared" si="6"/>
        <v/>
      </c>
      <c r="L73" s="32"/>
      <c r="M73" s="281" t="s">
        <v>274</v>
      </c>
    </row>
    <row r="74" spans="1:13" ht="20.100000000000001" customHeight="1" x14ac:dyDescent="0.3">
      <c r="A74" s="281" t="s">
        <v>275</v>
      </c>
      <c r="B74" s="282">
        <v>0</v>
      </c>
      <c r="C74" s="107" t="str">
        <f>'Unités et gouvernance'!B5</f>
        <v>CAD</v>
      </c>
      <c r="D74" s="110" t="str">
        <f t="shared" si="5"/>
        <v/>
      </c>
      <c r="E74" s="32"/>
      <c r="F74" s="281" t="s">
        <v>276</v>
      </c>
      <c r="G74" s="136"/>
      <c r="H74" s="281" t="s">
        <v>275</v>
      </c>
      <c r="I74" s="282">
        <v>0</v>
      </c>
      <c r="J74" s="107" t="str">
        <f>'Unités et gouvernance'!B5</f>
        <v>CAD</v>
      </c>
      <c r="K74" s="110" t="str">
        <f t="shared" si="6"/>
        <v/>
      </c>
      <c r="L74" s="32"/>
      <c r="M74" s="281" t="s">
        <v>276</v>
      </c>
    </row>
    <row r="75" spans="1:13" ht="20.100000000000001" customHeight="1" x14ac:dyDescent="0.3">
      <c r="A75" s="281" t="s">
        <v>251</v>
      </c>
      <c r="B75" s="282">
        <v>0</v>
      </c>
      <c r="C75" s="107" t="str">
        <f>'Unités et gouvernance'!B5</f>
        <v>CAD</v>
      </c>
      <c r="D75" s="110" t="str">
        <f t="shared" si="5"/>
        <v/>
      </c>
      <c r="E75" s="32"/>
      <c r="F75" s="281" t="s">
        <v>252</v>
      </c>
      <c r="G75" s="136"/>
      <c r="H75" s="281" t="s">
        <v>251</v>
      </c>
      <c r="I75" s="282">
        <v>0</v>
      </c>
      <c r="J75" s="107" t="str">
        <f>'Unités et gouvernance'!B5</f>
        <v>CAD</v>
      </c>
      <c r="K75" s="110" t="str">
        <f t="shared" si="6"/>
        <v/>
      </c>
      <c r="L75" s="32"/>
      <c r="M75" s="281" t="s">
        <v>252</v>
      </c>
    </row>
    <row r="76" spans="1:13" ht="20.100000000000001" customHeight="1" x14ac:dyDescent="0.3">
      <c r="A76" s="281" t="s">
        <v>253</v>
      </c>
      <c r="B76" s="282">
        <v>0</v>
      </c>
      <c r="C76" s="107" t="str">
        <f>'Unités et gouvernance'!B5</f>
        <v>CAD</v>
      </c>
      <c r="D76" s="110" t="str">
        <f t="shared" si="5"/>
        <v/>
      </c>
      <c r="E76" s="32"/>
      <c r="F76" s="281" t="s">
        <v>252</v>
      </c>
      <c r="G76" s="136"/>
      <c r="H76" s="281" t="s">
        <v>253</v>
      </c>
      <c r="I76" s="282">
        <v>0</v>
      </c>
      <c r="J76" s="107" t="str">
        <f>'Unités et gouvernance'!B5</f>
        <v>CAD</v>
      </c>
      <c r="K76" s="110" t="str">
        <f t="shared" si="6"/>
        <v/>
      </c>
      <c r="L76" s="32"/>
      <c r="M76" s="281" t="s">
        <v>252</v>
      </c>
    </row>
    <row r="77" spans="1:13" ht="20.100000000000001" customHeight="1" x14ac:dyDescent="0.3">
      <c r="A77" s="132" t="s">
        <v>277</v>
      </c>
      <c r="B77" s="133">
        <f>SUM(B71:B76)</f>
        <v>0</v>
      </c>
      <c r="C77" s="132" t="str">
        <f>'Unités et gouvernance'!B5</f>
        <v>CAD</v>
      </c>
      <c r="D77" s="135">
        <v>1</v>
      </c>
      <c r="E77" s="135"/>
      <c r="F77" s="132"/>
      <c r="G77" s="136"/>
      <c r="H77" s="132" t="s">
        <v>277</v>
      </c>
      <c r="I77" s="133">
        <f>SUM(I71:I76)</f>
        <v>0</v>
      </c>
      <c r="J77" s="132" t="str">
        <f>'Unités et gouvernance'!B5</f>
        <v>CAD</v>
      </c>
      <c r="K77" s="135">
        <v>1</v>
      </c>
      <c r="L77" s="135"/>
      <c r="M77" s="132"/>
    </row>
    <row r="78" spans="1:13" ht="20.100000000000001" customHeight="1" x14ac:dyDescent="0.3">
      <c r="G78" s="136"/>
    </row>
    <row r="79" spans="1:13" ht="20.100000000000001" customHeight="1" x14ac:dyDescent="0.3">
      <c r="A79" s="236" t="s">
        <v>256</v>
      </c>
      <c r="B79" s="236"/>
      <c r="C79" s="236"/>
      <c r="D79" s="236"/>
      <c r="E79" s="236"/>
      <c r="F79" s="236"/>
      <c r="G79" s="136"/>
      <c r="H79" s="236" t="s">
        <v>256</v>
      </c>
      <c r="I79" s="236"/>
      <c r="J79" s="236"/>
      <c r="K79" s="236"/>
      <c r="L79" s="236"/>
      <c r="M79" s="236"/>
    </row>
    <row r="80" spans="1:13" ht="20.100000000000001" customHeight="1" x14ac:dyDescent="0.3">
      <c r="A80" s="15" t="s">
        <v>257</v>
      </c>
      <c r="B80" s="15" t="s">
        <v>214</v>
      </c>
      <c r="C80" s="15" t="s">
        <v>215</v>
      </c>
      <c r="D80" s="15"/>
      <c r="E80" s="15"/>
      <c r="F80" s="73" t="s">
        <v>258</v>
      </c>
      <c r="G80" s="136"/>
      <c r="H80" s="15" t="s">
        <v>257</v>
      </c>
      <c r="I80" s="15" t="s">
        <v>214</v>
      </c>
      <c r="J80" s="15" t="s">
        <v>215</v>
      </c>
      <c r="K80" s="15"/>
      <c r="L80" s="15"/>
      <c r="M80" s="73" t="s">
        <v>258</v>
      </c>
    </row>
    <row r="81" spans="1:13" ht="20.100000000000001" customHeight="1" x14ac:dyDescent="0.3">
      <c r="A81" s="9" t="s">
        <v>259</v>
      </c>
      <c r="B81" s="103" t="str">
        <f>IF(OR(B50="",B47="",B47=0),"",B50/B47)</f>
        <v/>
      </c>
      <c r="C81" s="106" t="s">
        <v>260</v>
      </c>
      <c r="F81" s="9" t="s">
        <v>261</v>
      </c>
      <c r="G81" s="136"/>
      <c r="H81" s="9" t="s">
        <v>259</v>
      </c>
      <c r="I81" s="103" t="str">
        <f>IF(OR(I50="",I47="",I47=0),"",I50/I47)</f>
        <v/>
      </c>
      <c r="J81" s="106" t="s">
        <v>260</v>
      </c>
      <c r="M81" s="9" t="s">
        <v>261</v>
      </c>
    </row>
    <row r="82" spans="1:13" ht="20.100000000000001" customHeight="1" x14ac:dyDescent="0.3">
      <c r="A82" s="9" t="s">
        <v>278</v>
      </c>
      <c r="B82" s="103" t="str">
        <f>IF(OR(B77=0,B47="",B47=0),"",B77/B47)</f>
        <v/>
      </c>
      <c r="C82" s="106" t="str">
        <f>CONCATENATE('Unités et gouvernance'!B5,"/person")</f>
        <v>CAD/person</v>
      </c>
      <c r="F82" s="9" t="s">
        <v>263</v>
      </c>
      <c r="G82" s="136"/>
      <c r="H82" s="9" t="s">
        <v>278</v>
      </c>
      <c r="I82" s="103" t="str">
        <f>IF(OR(I77=0,I47="",I47=0),"",I77/I47)</f>
        <v/>
      </c>
      <c r="J82" s="106" t="str">
        <f>CONCATENATE('Unités et gouvernance'!B5,"/person")</f>
        <v>CAD/person</v>
      </c>
      <c r="M82" s="9" t="s">
        <v>263</v>
      </c>
    </row>
    <row r="83" spans="1:13" ht="20.100000000000001" customHeight="1" x14ac:dyDescent="0.3">
      <c r="A83" s="9" t="s">
        <v>264</v>
      </c>
      <c r="B83" s="103" t="str">
        <f>IF(OR(B51="",B47="",B47=0),"",B51/B47)</f>
        <v/>
      </c>
      <c r="C83" s="106" t="str">
        <f>CONCATENATE('Unités et gouvernance'!B5,"/person")</f>
        <v>CAD/person</v>
      </c>
      <c r="F83" s="9" t="s">
        <v>265</v>
      </c>
      <c r="G83" s="136"/>
      <c r="H83" s="9" t="s">
        <v>264</v>
      </c>
      <c r="I83" s="103" t="str">
        <f>IF(OR(I51="",I47="",I47=0),"",I51/I47)</f>
        <v/>
      </c>
      <c r="J83" s="106" t="str">
        <f>CONCATENATE('Unités et gouvernance'!B5,"/person")</f>
        <v>CAD/person</v>
      </c>
      <c r="M83" s="9" t="s">
        <v>265</v>
      </c>
    </row>
    <row r="84" spans="1:13" ht="20.100000000000001" customHeight="1" x14ac:dyDescent="0.3"/>
    <row r="85" spans="1:13" ht="20.100000000000001" customHeight="1" x14ac:dyDescent="0.3">
      <c r="A85" s="177" t="s">
        <v>279</v>
      </c>
    </row>
    <row r="86" spans="1:13" x14ac:dyDescent="0.3">
      <c r="A86" s="16" t="s">
        <v>280</v>
      </c>
      <c r="B86" t="s">
        <v>281</v>
      </c>
    </row>
    <row r="87" spans="1:13" x14ac:dyDescent="0.3">
      <c r="A87" s="107" t="s">
        <v>282</v>
      </c>
      <c r="B87" t="s">
        <v>283</v>
      </c>
    </row>
    <row r="88" spans="1:13" x14ac:dyDescent="0.3">
      <c r="A88" s="9" t="s">
        <v>284</v>
      </c>
      <c r="B88" t="s">
        <v>285</v>
      </c>
    </row>
    <row r="90" spans="1:13" ht="15.6" x14ac:dyDescent="0.3">
      <c r="A90" s="183" t="s">
        <v>286</v>
      </c>
      <c r="B90" s="184"/>
      <c r="C90" s="184"/>
      <c r="D90" s="184"/>
      <c r="E90" s="184"/>
      <c r="F90" s="184"/>
      <c r="G90" s="94"/>
      <c r="H90" s="184"/>
      <c r="I90" s="184"/>
      <c r="J90" s="184"/>
      <c r="K90" s="184"/>
      <c r="L90" s="184"/>
      <c r="M90" s="184"/>
    </row>
    <row r="91" spans="1:13" s="193" customFormat="1" x14ac:dyDescent="0.3">
      <c r="A91" s="215" t="s">
        <v>287</v>
      </c>
      <c r="B91" s="215"/>
      <c r="H91" s="215" t="s">
        <v>288</v>
      </c>
      <c r="I91" s="215"/>
    </row>
    <row r="111" spans="1:9" s="193" customFormat="1" x14ac:dyDescent="0.3">
      <c r="A111" s="215" t="s">
        <v>289</v>
      </c>
      <c r="B111" s="215"/>
      <c r="H111" s="215" t="s">
        <v>290</v>
      </c>
      <c r="I111" s="215"/>
    </row>
  </sheetData>
  <sheetProtection sheet="1" objects="1" scenarios="1"/>
  <mergeCells count="23">
    <mergeCell ref="A1:F1"/>
    <mergeCell ref="H1:M1"/>
    <mergeCell ref="A28:F28"/>
    <mergeCell ref="H28:M28"/>
    <mergeCell ref="A38:F38"/>
    <mergeCell ref="A2:F2"/>
    <mergeCell ref="H3:M3"/>
    <mergeCell ref="A3:F3"/>
    <mergeCell ref="A4:F4"/>
    <mergeCell ref="H4:M4"/>
    <mergeCell ref="A13:F13"/>
    <mergeCell ref="H13:M13"/>
    <mergeCell ref="A69:F69"/>
    <mergeCell ref="H69:M69"/>
    <mergeCell ref="A79:F79"/>
    <mergeCell ref="H79:M79"/>
    <mergeCell ref="H38:M38"/>
    <mergeCell ref="A45:F45"/>
    <mergeCell ref="H45:M45"/>
    <mergeCell ref="A54:F54"/>
    <mergeCell ref="H54:M54"/>
    <mergeCell ref="A44:F44"/>
    <mergeCell ref="H44:M4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7906-BDBB-416D-BEEC-822B8EC889BB}">
  <sheetPr>
    <tabColor rgb="FFD8E8FC"/>
  </sheetPr>
  <dimension ref="A1:S111"/>
  <sheetViews>
    <sheetView showGridLines="0" tabSelected="1" zoomScale="47" zoomScaleNormal="70" workbookViewId="0">
      <pane ySplit="1" topLeftCell="A2" activePane="bottomLeft" state="frozen"/>
      <selection pane="bottomLeft" activeCell="H89" sqref="H89"/>
    </sheetView>
  </sheetViews>
  <sheetFormatPr defaultRowHeight="14.4" x14ac:dyDescent="0.3"/>
  <cols>
    <col min="1" max="1" width="40" customWidth="1"/>
    <col min="2" max="2" width="14.5546875" customWidth="1"/>
    <col min="3" max="3" width="13.109375" bestFit="1" customWidth="1"/>
    <col min="4" max="4" width="13" bestFit="1" customWidth="1"/>
    <col min="5" max="5" width="14.5546875" customWidth="1"/>
    <col min="6" max="6" width="78.6640625" bestFit="1" customWidth="1"/>
    <col min="7" max="7" width="2.6640625" customWidth="1"/>
    <col min="8" max="8" width="40" customWidth="1"/>
    <col min="9" max="9" width="14.5546875" customWidth="1"/>
    <col min="10" max="10" width="13.109375" bestFit="1" customWidth="1"/>
    <col min="11" max="11" width="13.5546875" bestFit="1" customWidth="1"/>
    <col min="12" max="12" width="14" bestFit="1" customWidth="1"/>
    <col min="13" max="13" width="78.6640625" bestFit="1" customWidth="1"/>
    <col min="14" max="14" width="10.88671875" customWidth="1"/>
    <col min="15" max="15" width="12.6640625" customWidth="1"/>
    <col min="16" max="17" width="14.5546875" customWidth="1"/>
    <col min="18" max="18" width="9.109375" customWidth="1"/>
  </cols>
  <sheetData>
    <row r="1" spans="1:18" ht="18" x14ac:dyDescent="0.35">
      <c r="A1" s="238" t="s">
        <v>291</v>
      </c>
      <c r="B1" s="226"/>
      <c r="C1" s="226"/>
      <c r="D1" s="226"/>
      <c r="E1" s="226"/>
      <c r="F1" s="226"/>
      <c r="G1" s="144"/>
      <c r="H1" s="248" t="s">
        <v>292</v>
      </c>
      <c r="I1" s="249"/>
      <c r="J1" s="249"/>
      <c r="K1" s="249"/>
      <c r="L1" s="249"/>
      <c r="M1" s="249"/>
    </row>
    <row r="2" spans="1:18" s="96" customFormat="1" x14ac:dyDescent="0.3">
      <c r="A2" s="251" t="s">
        <v>293</v>
      </c>
      <c r="B2" s="252"/>
      <c r="C2" s="252"/>
      <c r="D2" s="252"/>
      <c r="E2" s="252"/>
      <c r="F2" s="252"/>
      <c r="G2" s="161"/>
      <c r="H2" s="162"/>
      <c r="I2" s="161"/>
      <c r="J2" s="161"/>
      <c r="K2" s="161"/>
      <c r="L2" s="161"/>
      <c r="M2" s="161"/>
      <c r="O2" s="161"/>
      <c r="P2"/>
    </row>
    <row r="3" spans="1:18" s="93" customFormat="1" ht="15.6" x14ac:dyDescent="0.3">
      <c r="A3" s="250" t="s">
        <v>294</v>
      </c>
      <c r="B3" s="250"/>
      <c r="C3" s="250"/>
      <c r="D3" s="250"/>
      <c r="E3" s="250"/>
      <c r="F3" s="250"/>
      <c r="G3" s="146"/>
      <c r="H3" s="250" t="s">
        <v>294</v>
      </c>
      <c r="I3" s="250"/>
      <c r="J3" s="250"/>
      <c r="K3" s="250"/>
      <c r="L3" s="250"/>
      <c r="M3" s="250"/>
      <c r="N3" s="92"/>
      <c r="O3" s="92"/>
      <c r="P3" s="92"/>
      <c r="Q3" s="92"/>
      <c r="R3" s="92"/>
    </row>
    <row r="4" spans="1:18" x14ac:dyDescent="0.3">
      <c r="A4" s="247" t="s">
        <v>295</v>
      </c>
      <c r="B4" s="247"/>
      <c r="C4" s="247"/>
      <c r="D4" s="247"/>
      <c r="E4" s="247"/>
      <c r="F4" s="247"/>
      <c r="G4" s="147"/>
      <c r="H4" s="247" t="s">
        <v>295</v>
      </c>
      <c r="I4" s="247"/>
      <c r="J4" s="247"/>
      <c r="K4" s="247"/>
      <c r="L4" s="247"/>
      <c r="M4" s="247"/>
    </row>
    <row r="5" spans="1:18" ht="28.8" x14ac:dyDescent="0.3">
      <c r="A5" s="138" t="s">
        <v>296</v>
      </c>
      <c r="B5" s="138" t="s">
        <v>297</v>
      </c>
      <c r="C5" s="138" t="s">
        <v>298</v>
      </c>
      <c r="D5" s="138" t="s">
        <v>299</v>
      </c>
      <c r="E5" s="138"/>
      <c r="F5" s="170" t="s">
        <v>300</v>
      </c>
      <c r="G5" s="145"/>
      <c r="H5" s="138" t="s">
        <v>296</v>
      </c>
      <c r="I5" s="138" t="s">
        <v>297</v>
      </c>
      <c r="J5" s="138" t="s">
        <v>298</v>
      </c>
      <c r="K5" s="138" t="s">
        <v>299</v>
      </c>
      <c r="L5" s="138"/>
      <c r="M5" s="170" t="s">
        <v>300</v>
      </c>
    </row>
    <row r="6" spans="1:18" ht="28.8" x14ac:dyDescent="0.3">
      <c r="A6" s="185" t="s">
        <v>301</v>
      </c>
      <c r="B6" s="45"/>
      <c r="C6" s="185" t="s">
        <v>302</v>
      </c>
      <c r="D6" s="34"/>
      <c r="E6" s="34"/>
      <c r="F6" s="185" t="s">
        <v>303</v>
      </c>
      <c r="G6" s="148"/>
      <c r="H6" s="185" t="s">
        <v>301</v>
      </c>
      <c r="I6" s="45"/>
      <c r="J6" s="10" t="s">
        <v>304</v>
      </c>
      <c r="K6" s="34"/>
      <c r="L6" s="34"/>
      <c r="M6" s="185" t="s">
        <v>303</v>
      </c>
    </row>
    <row r="7" spans="1:18" ht="28.8" x14ac:dyDescent="0.3">
      <c r="A7" s="185" t="s">
        <v>305</v>
      </c>
      <c r="B7" s="46"/>
      <c r="C7" s="111" t="str">
        <f>'Unités et gouvernance'!C38</f>
        <v>kg</v>
      </c>
      <c r="D7" s="127" t="str">
        <f>IF(B7="","",B7*'Unités et gouvernance'!D38)</f>
        <v/>
      </c>
      <c r="E7" s="35"/>
      <c r="F7" s="10" t="s">
        <v>306</v>
      </c>
      <c r="G7" s="147"/>
      <c r="H7" s="186" t="s">
        <v>305</v>
      </c>
      <c r="I7" s="46"/>
      <c r="J7" s="115" t="str">
        <f>'Unités et gouvernance'!C38</f>
        <v>kg</v>
      </c>
      <c r="K7" s="128" t="str">
        <f>IF(I7="","",I7*'Unités et gouvernance'!D38)</f>
        <v/>
      </c>
      <c r="L7" s="37"/>
      <c r="M7" s="74" t="s">
        <v>306</v>
      </c>
    </row>
    <row r="8" spans="1:18" x14ac:dyDescent="0.3">
      <c r="A8" s="185" t="s">
        <v>307</v>
      </c>
      <c r="B8" s="47">
        <v>15</v>
      </c>
      <c r="C8" s="10" t="s">
        <v>308</v>
      </c>
      <c r="D8" s="37"/>
      <c r="E8" s="37"/>
      <c r="F8" s="11" t="s">
        <v>309</v>
      </c>
      <c r="G8" s="149"/>
      <c r="H8" s="185" t="s">
        <v>307</v>
      </c>
      <c r="I8" s="47">
        <v>15</v>
      </c>
      <c r="J8" s="10" t="s">
        <v>308</v>
      </c>
      <c r="K8" s="37"/>
      <c r="L8" s="37"/>
      <c r="M8" s="74" t="s">
        <v>309</v>
      </c>
    </row>
    <row r="9" spans="1:18" x14ac:dyDescent="0.3">
      <c r="A9" s="185" t="s">
        <v>310</v>
      </c>
      <c r="B9" s="113" t="str">
        <f>IF(OR(D7="",B8=""),"",D7*B8/100)</f>
        <v/>
      </c>
      <c r="C9" s="112" t="s">
        <v>311</v>
      </c>
      <c r="D9" s="113"/>
      <c r="E9" s="69"/>
      <c r="F9" s="11" t="s">
        <v>312</v>
      </c>
      <c r="G9" s="149"/>
      <c r="H9" s="186" t="s">
        <v>310</v>
      </c>
      <c r="I9" s="113" t="str">
        <f>IF(OR(K7="",I8=""),"",K7*I8/100)</f>
        <v/>
      </c>
      <c r="J9" s="114" t="s">
        <v>311</v>
      </c>
      <c r="K9" s="120"/>
      <c r="L9" s="71"/>
      <c r="M9" s="74" t="s">
        <v>312</v>
      </c>
    </row>
    <row r="10" spans="1:18" x14ac:dyDescent="0.3">
      <c r="A10" s="10" t="s">
        <v>313</v>
      </c>
      <c r="B10" s="205">
        <f>IF(B35&gt;0, B35*(B8/100), 0)</f>
        <v>0</v>
      </c>
      <c r="C10" s="112" t="str">
        <f>'Unités et gouvernance'!B5</f>
        <v>CAD</v>
      </c>
      <c r="D10" s="69"/>
      <c r="E10" s="69"/>
      <c r="F10" s="10" t="s">
        <v>314</v>
      </c>
      <c r="G10" s="147"/>
      <c r="H10" s="186" t="s">
        <v>315</v>
      </c>
      <c r="I10" s="205">
        <f>IF(I35&gt;0, I35*(I8/100), 0)</f>
        <v>0</v>
      </c>
      <c r="J10" s="114" t="str">
        <f>'Unités et gouvernance'!B5</f>
        <v>CAD</v>
      </c>
      <c r="K10" s="70"/>
      <c r="L10" s="70"/>
      <c r="M10" s="74" t="s">
        <v>314</v>
      </c>
    </row>
    <row r="11" spans="1:18" x14ac:dyDescent="0.3">
      <c r="A11" s="34"/>
      <c r="B11" s="36"/>
      <c r="C11" s="36"/>
      <c r="D11" s="36"/>
      <c r="E11" s="36"/>
      <c r="F11" s="33"/>
      <c r="G11" s="147"/>
      <c r="H11" s="36"/>
      <c r="I11" s="36"/>
      <c r="J11" s="33"/>
      <c r="K11" s="34"/>
      <c r="L11" s="34"/>
      <c r="M11" s="36"/>
    </row>
    <row r="12" spans="1:18" x14ac:dyDescent="0.3">
      <c r="A12" s="247" t="s">
        <v>316</v>
      </c>
      <c r="B12" s="247"/>
      <c r="C12" s="247"/>
      <c r="D12" s="247"/>
      <c r="E12" s="247"/>
      <c r="F12" s="247"/>
      <c r="G12" s="149"/>
      <c r="H12" s="242" t="s">
        <v>316</v>
      </c>
      <c r="I12" s="242"/>
      <c r="J12" s="242"/>
      <c r="K12" s="242"/>
      <c r="L12" s="242"/>
      <c r="M12" s="242"/>
    </row>
    <row r="13" spans="1:18" ht="28.8" x14ac:dyDescent="0.3">
      <c r="A13" s="138" t="s">
        <v>317</v>
      </c>
      <c r="B13" s="139" t="s">
        <v>318</v>
      </c>
      <c r="C13" s="138" t="s">
        <v>298</v>
      </c>
      <c r="D13" s="138" t="s">
        <v>299</v>
      </c>
      <c r="E13" s="138" t="str">
        <f>"Cost ("&amp;'Unités et gouvernance'!B5&amp;")"</f>
        <v>Cost (CAD)</v>
      </c>
      <c r="F13" s="166" t="s">
        <v>319</v>
      </c>
      <c r="G13" s="150"/>
      <c r="H13" s="138" t="s">
        <v>317</v>
      </c>
      <c r="I13" s="140" t="s">
        <v>318</v>
      </c>
      <c r="J13" s="138" t="s">
        <v>298</v>
      </c>
      <c r="K13" s="138" t="s">
        <v>299</v>
      </c>
      <c r="L13" s="138" t="str">
        <f>"Cost ("&amp;'Unités et gouvernance'!B5&amp;")"</f>
        <v>Cost (CAD)</v>
      </c>
      <c r="M13" s="166" t="s">
        <v>319</v>
      </c>
    </row>
    <row r="14" spans="1:18" ht="28.8" x14ac:dyDescent="0.3">
      <c r="A14" s="102" t="str">
        <f>'Unités et gouvernance'!B19</f>
        <v>Gobelets pour boissons chaudes avec revêtement</v>
      </c>
      <c r="B14" s="199"/>
      <c r="C14" s="112" t="str">
        <f>'Unités et gouvernance'!C38</f>
        <v>kg</v>
      </c>
      <c r="D14" s="200" t="str">
        <f>IF(B14="","",B14*'Unités et gouvernance'!D38)</f>
        <v/>
      </c>
      <c r="E14" s="200">
        <f t="shared" ref="E14:E24" si="0">IF($B$35=0,0,IF(AND($D$7&lt;&gt;"", $D$7&gt;0),(D14/$D$7)*$B$35,IF($D$25&gt;0,(D14/$D$25)*$B$35,0)))</f>
        <v>0</v>
      </c>
      <c r="F14" s="48"/>
      <c r="G14" s="147"/>
      <c r="H14" s="99" t="str">
        <f>'Unités et gouvernance'!B19</f>
        <v>Gobelets pour boissons chaudes avec revêtement</v>
      </c>
      <c r="I14" s="199"/>
      <c r="J14" s="114" t="str">
        <f>'Unités et gouvernance'!C38</f>
        <v>kg</v>
      </c>
      <c r="K14" s="201" t="str">
        <f>IF(I14="","",I14*'Unités et gouvernance'!D38)</f>
        <v/>
      </c>
      <c r="L14" s="201">
        <f t="shared" ref="L14:L24" si="1">IF($I$35=0,0,IF(AND($K$7&lt;&gt;"", $K$7&gt;0),(K14/$K$7)*$I$35,IF($K$25&gt;0,(K14/$K$25)*$I$35,0)))</f>
        <v>0</v>
      </c>
      <c r="M14" s="50"/>
    </row>
    <row r="15" spans="1:18" x14ac:dyDescent="0.3">
      <c r="A15" s="100" t="str">
        <f>'Unités et gouvernance'!B20</f>
        <v>Gobelets pour boissons froides en plastique</v>
      </c>
      <c r="B15" s="199"/>
      <c r="C15" s="114" t="str">
        <f>'Unités et gouvernance'!C38</f>
        <v>kg</v>
      </c>
      <c r="D15" s="201" t="str">
        <f>IF(B15="","",B15*'Unités et gouvernance'!D38)</f>
        <v/>
      </c>
      <c r="E15" s="201">
        <f t="shared" si="0"/>
        <v>0</v>
      </c>
      <c r="F15" s="49"/>
      <c r="G15" s="149"/>
      <c r="H15" s="101" t="str">
        <f>'Unités et gouvernance'!B20</f>
        <v>Gobelets pour boissons froides en plastique</v>
      </c>
      <c r="I15" s="199"/>
      <c r="J15" s="114" t="str">
        <f>'Unités et gouvernance'!C38</f>
        <v>kg</v>
      </c>
      <c r="K15" s="200" t="str">
        <f>IF(I15="","",I15*'Unités et gouvernance'!D38)</f>
        <v/>
      </c>
      <c r="L15" s="200">
        <f t="shared" si="1"/>
        <v>0</v>
      </c>
      <c r="M15" s="50"/>
    </row>
    <row r="16" spans="1:18" x14ac:dyDescent="0.3">
      <c r="A16" s="100" t="str">
        <f>'Unités et gouvernance'!B21</f>
        <v>Couvercles de gobelet</v>
      </c>
      <c r="B16" s="199"/>
      <c r="C16" s="114" t="str">
        <f>'Unités et gouvernance'!C38</f>
        <v>kg</v>
      </c>
      <c r="D16" s="201" t="str">
        <f>IF(B16="","",B16*'Unités et gouvernance'!D38)</f>
        <v/>
      </c>
      <c r="E16" s="201">
        <f t="shared" si="0"/>
        <v>0</v>
      </c>
      <c r="F16" s="49"/>
      <c r="G16" s="149"/>
      <c r="H16" s="101" t="str">
        <f>'Unités et gouvernance'!B21</f>
        <v>Couvercles de gobelet</v>
      </c>
      <c r="I16" s="199"/>
      <c r="J16" s="114" t="str">
        <f>'Unités et gouvernance'!C38</f>
        <v>kg</v>
      </c>
      <c r="K16" s="200" t="str">
        <f>IF(I16="","",I16*'Unités et gouvernance'!D38)</f>
        <v/>
      </c>
      <c r="L16" s="200">
        <f t="shared" si="1"/>
        <v>0</v>
      </c>
      <c r="M16" s="50"/>
    </row>
    <row r="17" spans="1:13" x14ac:dyDescent="0.3">
      <c r="A17" s="100" t="str">
        <f>'Unités et gouvernance'!B22</f>
        <v>Dispositifs de vapotage</v>
      </c>
      <c r="B17" s="199"/>
      <c r="C17" s="114" t="str">
        <f>'Unités et gouvernance'!C38</f>
        <v>kg</v>
      </c>
      <c r="D17" s="201" t="str">
        <f>IF(B17="","",B17*'Unités et gouvernance'!D38)</f>
        <v/>
      </c>
      <c r="E17" s="201">
        <f t="shared" si="0"/>
        <v>0</v>
      </c>
      <c r="F17" s="49"/>
      <c r="G17" s="149"/>
      <c r="H17" s="101" t="str">
        <f>'Unités et gouvernance'!B22</f>
        <v>Dispositifs de vapotage</v>
      </c>
      <c r="I17" s="199"/>
      <c r="J17" s="114" t="str">
        <f>'Unités et gouvernance'!C38</f>
        <v>kg</v>
      </c>
      <c r="K17" s="200" t="str">
        <f>IF(I17="","",I17*'Unités et gouvernance'!D38)</f>
        <v/>
      </c>
      <c r="L17" s="200">
        <f t="shared" si="1"/>
        <v>0</v>
      </c>
      <c r="M17" s="50"/>
    </row>
    <row r="18" spans="1:13" x14ac:dyDescent="0.3">
      <c r="A18" s="100" t="str">
        <f>'Unités et gouvernance'!B23</f>
        <v>Bouchons de bouteille</v>
      </c>
      <c r="B18" s="199"/>
      <c r="C18" s="114" t="str">
        <f>'Unités et gouvernance'!C38</f>
        <v>kg</v>
      </c>
      <c r="D18" s="201" t="str">
        <f>IF(B18="","",B18*'Unités et gouvernance'!D38)</f>
        <v/>
      </c>
      <c r="E18" s="201">
        <f t="shared" si="0"/>
        <v>0</v>
      </c>
      <c r="F18" s="198"/>
      <c r="G18" s="149"/>
      <c r="H18" s="101" t="str">
        <f>'Unités et gouvernance'!B23</f>
        <v>Bouchons de bouteille</v>
      </c>
      <c r="I18" s="199"/>
      <c r="J18" s="114" t="str">
        <f>'Unités et gouvernance'!C38</f>
        <v>kg</v>
      </c>
      <c r="K18" s="200" t="str">
        <f>IF(I18="","",I18*'Unités et gouvernance'!D38)</f>
        <v/>
      </c>
      <c r="L18" s="200">
        <f t="shared" si="1"/>
        <v>0</v>
      </c>
      <c r="M18" s="50"/>
    </row>
    <row r="19" spans="1:13" x14ac:dyDescent="0.3">
      <c r="A19" s="100" t="str">
        <f>'Unités et gouvernance'!B24</f>
        <v>Bouteilles en plastique</v>
      </c>
      <c r="B19" s="199"/>
      <c r="C19" s="114" t="str">
        <f>'Unités et gouvernance'!C38</f>
        <v>kg</v>
      </c>
      <c r="D19" s="201" t="str">
        <f>IF(B19="","",B19*'Unités et gouvernance'!D38)</f>
        <v/>
      </c>
      <c r="E19" s="201">
        <f t="shared" si="0"/>
        <v>0</v>
      </c>
      <c r="F19" s="49"/>
      <c r="G19" s="149"/>
      <c r="H19" s="101" t="str">
        <f>'Unités et gouvernance'!B24</f>
        <v>Bouteilles en plastique</v>
      </c>
      <c r="I19" s="199"/>
      <c r="J19" s="114" t="str">
        <f>'Unités et gouvernance'!C38</f>
        <v>kg</v>
      </c>
      <c r="K19" s="200" t="str">
        <f>IF(I19="","",I19*'Unités et gouvernance'!D38)</f>
        <v/>
      </c>
      <c r="L19" s="200">
        <f t="shared" si="1"/>
        <v>0</v>
      </c>
      <c r="M19" s="50"/>
    </row>
    <row r="20" spans="1:13" x14ac:dyDescent="0.3">
      <c r="A20" s="100" t="str">
        <f>'Unités et gouvernance'!B25</f>
        <v>Barquettes en polystyrène</v>
      </c>
      <c r="B20" s="199"/>
      <c r="C20" s="114" t="str">
        <f>'Unités et gouvernance'!C38</f>
        <v>kg</v>
      </c>
      <c r="D20" s="201" t="str">
        <f>IF(B20="","",B20*'Unités et gouvernance'!D38)</f>
        <v/>
      </c>
      <c r="E20" s="201">
        <f t="shared" si="0"/>
        <v>0</v>
      </c>
      <c r="F20" s="49"/>
      <c r="G20" s="149"/>
      <c r="H20" s="101" t="str">
        <f>'Unités et gouvernance'!B25</f>
        <v>Barquettes en polystyrène</v>
      </c>
      <c r="I20" s="199"/>
      <c r="J20" s="114" t="str">
        <f>'Unités et gouvernance'!C38</f>
        <v>kg</v>
      </c>
      <c r="K20" s="200" t="str">
        <f>IF(I20="","",I20*'Unités et gouvernance'!D38)</f>
        <v/>
      </c>
      <c r="L20" s="200">
        <f t="shared" si="1"/>
        <v>0</v>
      </c>
      <c r="M20" s="50"/>
    </row>
    <row r="21" spans="1:13" x14ac:dyDescent="0.3">
      <c r="A21" s="100" t="str">
        <f>'Unités et gouvernance'!B26</f>
        <v>Applicateurs de tampons hygiéniques</v>
      </c>
      <c r="B21" s="199"/>
      <c r="C21" s="114" t="str">
        <f>'Unités et gouvernance'!C38</f>
        <v>kg</v>
      </c>
      <c r="D21" s="201" t="str">
        <f>IF(B21="","",B21*'Unités et gouvernance'!D38)</f>
        <v/>
      </c>
      <c r="E21" s="201">
        <f t="shared" si="0"/>
        <v>0</v>
      </c>
      <c r="F21" s="49"/>
      <c r="G21" s="149"/>
      <c r="H21" s="101" t="str">
        <f>'Unités et gouvernance'!B26</f>
        <v>Applicateurs de tampons hygiéniques</v>
      </c>
      <c r="I21" s="199"/>
      <c r="J21" s="114" t="str">
        <f>'Unités et gouvernance'!C38</f>
        <v>kg</v>
      </c>
      <c r="K21" s="200" t="str">
        <f>IF(I21="","",I21*'Unités et gouvernance'!D38)</f>
        <v/>
      </c>
      <c r="L21" s="200">
        <f t="shared" si="1"/>
        <v>0</v>
      </c>
      <c r="M21" s="50"/>
    </row>
    <row r="22" spans="1:13" x14ac:dyDescent="0.3">
      <c r="A22" s="100" t="str">
        <f>'Unités et gouvernance'!B27</f>
        <v>Autre SUP 1</v>
      </c>
      <c r="B22" s="199"/>
      <c r="C22" s="114" t="str">
        <f>'Unités et gouvernance'!C38</f>
        <v>kg</v>
      </c>
      <c r="D22" s="201" t="str">
        <f>IF(B22="","",B22*'Unités et gouvernance'!D38)</f>
        <v/>
      </c>
      <c r="E22" s="201">
        <f t="shared" si="0"/>
        <v>0</v>
      </c>
      <c r="F22" s="49"/>
      <c r="G22" s="149"/>
      <c r="H22" s="101" t="str">
        <f>'Unités et gouvernance'!B27</f>
        <v>Autre SUP 1</v>
      </c>
      <c r="I22" s="199"/>
      <c r="J22" s="114" t="str">
        <f>'Unités et gouvernance'!C38</f>
        <v>kg</v>
      </c>
      <c r="K22" s="200" t="str">
        <f>IF(I22="","",I22*'Unités et gouvernance'!D38)</f>
        <v/>
      </c>
      <c r="L22" s="200">
        <f t="shared" si="1"/>
        <v>0</v>
      </c>
      <c r="M22" s="50"/>
    </row>
    <row r="23" spans="1:13" x14ac:dyDescent="0.3">
      <c r="A23" s="100" t="str">
        <f>'Unités et gouvernance'!B28</f>
        <v>Autre SUP 2</v>
      </c>
      <c r="B23" s="199"/>
      <c r="C23" s="114" t="str">
        <f>'Unités et gouvernance'!C38</f>
        <v>kg</v>
      </c>
      <c r="D23" s="201" t="str">
        <f>IF(B23="","",B23*'Unités et gouvernance'!D38)</f>
        <v/>
      </c>
      <c r="E23" s="201">
        <f t="shared" si="0"/>
        <v>0</v>
      </c>
      <c r="F23" s="49"/>
      <c r="G23" s="149"/>
      <c r="H23" s="101" t="str">
        <f>'Unités et gouvernance'!B28</f>
        <v>Autre SUP 2</v>
      </c>
      <c r="I23" s="199"/>
      <c r="J23" s="114" t="str">
        <f>'Unités et gouvernance'!C38</f>
        <v>kg</v>
      </c>
      <c r="K23" s="200" t="str">
        <f>IF(I23="","",I23*'Unités et gouvernance'!D38)</f>
        <v/>
      </c>
      <c r="L23" s="200">
        <f t="shared" si="1"/>
        <v>0</v>
      </c>
      <c r="M23" s="50"/>
    </row>
    <row r="24" spans="1:13" x14ac:dyDescent="0.3">
      <c r="A24" s="100" t="str">
        <f>'Unités et gouvernance'!B29</f>
        <v>Autre SUP 3</v>
      </c>
      <c r="B24" s="199"/>
      <c r="C24" s="114" t="str">
        <f>'Unités et gouvernance'!C38</f>
        <v>kg</v>
      </c>
      <c r="D24" s="201" t="str">
        <f>IF(B24="","",B24*'Unités et gouvernance'!D38)</f>
        <v/>
      </c>
      <c r="E24" s="201">
        <f t="shared" si="0"/>
        <v>0</v>
      </c>
      <c r="F24" s="49"/>
      <c r="G24" s="149"/>
      <c r="H24" s="101" t="str">
        <f>'Unités et gouvernance'!B29</f>
        <v>Autre SUP 3</v>
      </c>
      <c r="I24" s="199"/>
      <c r="J24" s="114" t="str">
        <f>'Unités et gouvernance'!C38</f>
        <v>kg</v>
      </c>
      <c r="K24" s="200" t="str">
        <f>IF(I24="","",I24*'Unités et gouvernance'!D38)</f>
        <v/>
      </c>
      <c r="L24" s="200">
        <f t="shared" si="1"/>
        <v>0</v>
      </c>
      <c r="M24" s="50"/>
    </row>
    <row r="25" spans="1:13" x14ac:dyDescent="0.3">
      <c r="A25" s="171" t="s">
        <v>320</v>
      </c>
      <c r="B25" s="203">
        <f>SUM(D14:D24)</f>
        <v>0</v>
      </c>
      <c r="C25" s="142" t="s">
        <v>321</v>
      </c>
      <c r="D25" s="204">
        <f>SUM(D14:D24)</f>
        <v>0</v>
      </c>
      <c r="E25" s="204">
        <f>IFERROR(IF(B7&gt;0,(D25/B7)*B35,0),0)</f>
        <v>0</v>
      </c>
      <c r="F25" s="172" t="s">
        <v>322</v>
      </c>
      <c r="G25" s="153"/>
      <c r="H25" s="142" t="s">
        <v>320</v>
      </c>
      <c r="I25" s="203">
        <f>SUM(K14:K24)</f>
        <v>0</v>
      </c>
      <c r="J25" s="142" t="s">
        <v>321</v>
      </c>
      <c r="K25" s="203">
        <f>SUM(K14:K24)</f>
        <v>0</v>
      </c>
      <c r="L25" s="203">
        <f>IFERROR(IF(I7&gt;0,(K25/I7)*I35,0),0)</f>
        <v>0</v>
      </c>
      <c r="M25" s="171" t="s">
        <v>322</v>
      </c>
    </row>
    <row r="26" spans="1:13" x14ac:dyDescent="0.3">
      <c r="A26" s="33"/>
      <c r="B26" s="36"/>
      <c r="C26" s="36"/>
      <c r="D26" s="36"/>
      <c r="E26" s="36"/>
      <c r="F26" s="33"/>
      <c r="G26" s="147"/>
      <c r="H26" s="36"/>
      <c r="I26" s="36"/>
      <c r="J26" s="33"/>
      <c r="K26" s="33"/>
      <c r="L26" s="33"/>
      <c r="M26" s="36"/>
    </row>
    <row r="27" spans="1:13" x14ac:dyDescent="0.3">
      <c r="A27" s="242" t="s">
        <v>323</v>
      </c>
      <c r="B27" s="242"/>
      <c r="C27" s="242"/>
      <c r="D27" s="242"/>
      <c r="E27" s="242"/>
      <c r="F27" s="242"/>
      <c r="G27" s="147"/>
      <c r="H27" s="242" t="s">
        <v>323</v>
      </c>
      <c r="I27" s="242"/>
      <c r="J27" s="242"/>
      <c r="K27" s="242"/>
      <c r="L27" s="242"/>
      <c r="M27" s="242"/>
    </row>
    <row r="28" spans="1:13" x14ac:dyDescent="0.3">
      <c r="A28" s="140" t="s">
        <v>324</v>
      </c>
      <c r="B28" s="140" t="s">
        <v>325</v>
      </c>
      <c r="C28" s="138" t="s">
        <v>326</v>
      </c>
      <c r="D28" s="140" t="s">
        <v>327</v>
      </c>
      <c r="E28" s="140"/>
      <c r="F28" s="167" t="s">
        <v>328</v>
      </c>
      <c r="G28" s="147"/>
      <c r="H28" s="140" t="s">
        <v>324</v>
      </c>
      <c r="I28" s="140" t="s">
        <v>325</v>
      </c>
      <c r="J28" s="138" t="s">
        <v>326</v>
      </c>
      <c r="K28" s="140" t="s">
        <v>327</v>
      </c>
      <c r="L28" s="140"/>
      <c r="M28" s="169" t="s">
        <v>328</v>
      </c>
    </row>
    <row r="29" spans="1:13" x14ac:dyDescent="0.3">
      <c r="A29" s="207" t="s">
        <v>329</v>
      </c>
      <c r="B29" s="197">
        <v>0</v>
      </c>
      <c r="C29" s="288" t="str">
        <f>'Unités et gouvernance'!B5</f>
        <v>CAD</v>
      </c>
      <c r="D29" s="320" t="str">
        <f t="shared" ref="D29:D34" si="2">IF(OR(B29="",B$35=0),"",B29/B$35)</f>
        <v/>
      </c>
      <c r="E29" s="40"/>
      <c r="F29" s="50" t="s">
        <v>330</v>
      </c>
      <c r="G29" s="147"/>
      <c r="H29" s="50" t="s">
        <v>331</v>
      </c>
      <c r="I29" s="197">
        <v>0</v>
      </c>
      <c r="J29" s="288" t="str">
        <f>'Unités et gouvernance'!B5</f>
        <v>CAD</v>
      </c>
      <c r="K29" s="320" t="str">
        <f t="shared" ref="K29:K34" si="3">IF(OR(I29="",I$35=0),"",I29/I$35)</f>
        <v/>
      </c>
      <c r="L29" s="322"/>
      <c r="M29" s="50" t="s">
        <v>330</v>
      </c>
    </row>
    <row r="30" spans="1:13" x14ac:dyDescent="0.3">
      <c r="A30" s="207" t="s">
        <v>332</v>
      </c>
      <c r="B30" s="197">
        <v>0</v>
      </c>
      <c r="C30" s="288" t="str">
        <f>'Unités et gouvernance'!B5</f>
        <v>CAD</v>
      </c>
      <c r="D30" s="320" t="str">
        <f t="shared" si="2"/>
        <v/>
      </c>
      <c r="E30" s="40"/>
      <c r="F30" s="50" t="s">
        <v>333</v>
      </c>
      <c r="G30" s="147"/>
      <c r="H30" s="50" t="s">
        <v>334</v>
      </c>
      <c r="I30" s="197">
        <v>0</v>
      </c>
      <c r="J30" s="288" t="str">
        <f>'Unités et gouvernance'!B5</f>
        <v>CAD</v>
      </c>
      <c r="K30" s="323" t="str">
        <f t="shared" si="3"/>
        <v/>
      </c>
      <c r="L30" s="324"/>
      <c r="M30" s="50" t="s">
        <v>333</v>
      </c>
    </row>
    <row r="31" spans="1:13" x14ac:dyDescent="0.3">
      <c r="A31" s="207" t="s">
        <v>249</v>
      </c>
      <c r="B31" s="197">
        <v>0</v>
      </c>
      <c r="C31" s="288" t="str">
        <f>'Unités et gouvernance'!B5</f>
        <v>CAD</v>
      </c>
      <c r="D31" s="320" t="str">
        <f t="shared" si="2"/>
        <v/>
      </c>
      <c r="E31" s="40"/>
      <c r="F31" s="207" t="s">
        <v>250</v>
      </c>
      <c r="G31" s="147"/>
      <c r="H31" s="50" t="s">
        <v>336</v>
      </c>
      <c r="I31" s="197">
        <v>0</v>
      </c>
      <c r="J31" s="288" t="str">
        <f>'Unités et gouvernance'!B5</f>
        <v>CAD</v>
      </c>
      <c r="K31" s="323" t="str">
        <f t="shared" si="3"/>
        <v/>
      </c>
      <c r="L31" s="324"/>
      <c r="M31" s="50" t="s">
        <v>335</v>
      </c>
    </row>
    <row r="32" spans="1:13" x14ac:dyDescent="0.3">
      <c r="A32" s="51" t="s">
        <v>337</v>
      </c>
      <c r="B32" s="197">
        <v>0</v>
      </c>
      <c r="C32" s="288" t="str">
        <f>'Unités et gouvernance'!B5</f>
        <v>CAD</v>
      </c>
      <c r="D32" s="320" t="str">
        <f t="shared" si="2"/>
        <v/>
      </c>
      <c r="E32" s="40"/>
      <c r="F32" s="50" t="s">
        <v>338</v>
      </c>
      <c r="G32" s="147"/>
      <c r="H32" s="50" t="s">
        <v>339</v>
      </c>
      <c r="I32" s="197">
        <v>0</v>
      </c>
      <c r="J32" s="288" t="str">
        <f>'Unités et gouvernance'!B5</f>
        <v>CAD</v>
      </c>
      <c r="K32" s="323" t="str">
        <f t="shared" si="3"/>
        <v/>
      </c>
      <c r="L32" s="324"/>
      <c r="M32" s="50" t="s">
        <v>338</v>
      </c>
    </row>
    <row r="33" spans="1:13" x14ac:dyDescent="0.3">
      <c r="A33" s="50" t="s">
        <v>340</v>
      </c>
      <c r="B33" s="321">
        <v>0</v>
      </c>
      <c r="C33" s="288" t="str">
        <f>'Unités et gouvernance'!B5</f>
        <v>CAD</v>
      </c>
      <c r="D33" s="320" t="str">
        <f t="shared" si="2"/>
        <v/>
      </c>
      <c r="E33" s="40"/>
      <c r="F33" s="50" t="s">
        <v>338</v>
      </c>
      <c r="G33" s="147"/>
      <c r="H33" s="50" t="s">
        <v>340</v>
      </c>
      <c r="I33" s="197">
        <v>0</v>
      </c>
      <c r="J33" s="288" t="str">
        <f>'Unités et gouvernance'!B5</f>
        <v>CAD</v>
      </c>
      <c r="K33" s="320" t="str">
        <f t="shared" si="3"/>
        <v/>
      </c>
      <c r="L33" s="322"/>
      <c r="M33" s="317" t="s">
        <v>338</v>
      </c>
    </row>
    <row r="34" spans="1:13" x14ac:dyDescent="0.3">
      <c r="A34" s="51" t="s">
        <v>341</v>
      </c>
      <c r="B34" s="321">
        <v>0</v>
      </c>
      <c r="C34" s="288" t="str">
        <f>'Unités et gouvernance'!B5</f>
        <v>CAD</v>
      </c>
      <c r="D34" s="320" t="str">
        <f t="shared" si="2"/>
        <v/>
      </c>
      <c r="E34" s="40"/>
      <c r="F34" s="50" t="s">
        <v>338</v>
      </c>
      <c r="G34" s="147"/>
      <c r="H34" s="50" t="s">
        <v>342</v>
      </c>
      <c r="I34" s="197">
        <v>0</v>
      </c>
      <c r="J34" s="288" t="str">
        <f>'Unités et gouvernance'!B5</f>
        <v>CAD</v>
      </c>
      <c r="K34" s="323" t="str">
        <f t="shared" si="3"/>
        <v/>
      </c>
      <c r="L34" s="324"/>
      <c r="M34" s="317" t="s">
        <v>338</v>
      </c>
    </row>
    <row r="35" spans="1:13" x14ac:dyDescent="0.3">
      <c r="A35" s="142" t="s">
        <v>343</v>
      </c>
      <c r="B35" s="204">
        <f>SUM(B29:B34)</f>
        <v>0</v>
      </c>
      <c r="C35" s="142" t="str">
        <f>'Unités et gouvernance'!B5</f>
        <v>CAD</v>
      </c>
      <c r="D35" s="143">
        <v>1</v>
      </c>
      <c r="E35" s="143"/>
      <c r="F35" s="142"/>
      <c r="G35" s="147"/>
      <c r="H35" s="142" t="s">
        <v>343</v>
      </c>
      <c r="I35" s="204">
        <f>SUM(I29:I34)</f>
        <v>0</v>
      </c>
      <c r="J35" s="142" t="str">
        <f>'Unités et gouvernance'!B5</f>
        <v>CAD</v>
      </c>
      <c r="K35" s="143">
        <v>1</v>
      </c>
      <c r="L35" s="143"/>
      <c r="M35" s="142"/>
    </row>
    <row r="36" spans="1:13" x14ac:dyDescent="0.3">
      <c r="A36" s="33"/>
      <c r="B36" s="36"/>
      <c r="C36" s="36"/>
      <c r="D36" s="36"/>
      <c r="E36" s="36"/>
      <c r="F36" s="33"/>
      <c r="G36" s="147"/>
      <c r="H36" s="36"/>
      <c r="I36" s="36"/>
      <c r="J36" s="33"/>
      <c r="K36" s="33"/>
      <c r="L36" s="33"/>
      <c r="M36" s="36"/>
    </row>
    <row r="37" spans="1:13" x14ac:dyDescent="0.3">
      <c r="A37" s="243" t="s">
        <v>344</v>
      </c>
      <c r="B37" s="243"/>
      <c r="C37" s="243"/>
      <c r="D37" s="243"/>
      <c r="E37" s="243"/>
      <c r="F37" s="243"/>
      <c r="G37" s="187"/>
      <c r="H37" s="244" t="s">
        <v>344</v>
      </c>
      <c r="I37" s="244"/>
      <c r="J37" s="244"/>
      <c r="K37" s="244"/>
      <c r="L37" s="244"/>
      <c r="M37" s="244"/>
    </row>
    <row r="38" spans="1:13" x14ac:dyDescent="0.3">
      <c r="A38" s="140" t="s">
        <v>345</v>
      </c>
      <c r="B38" s="140" t="s">
        <v>297</v>
      </c>
      <c r="C38" s="140" t="s">
        <v>298</v>
      </c>
      <c r="D38" s="140"/>
      <c r="E38" s="140"/>
      <c r="F38" s="318" t="s">
        <v>346</v>
      </c>
      <c r="G38" s="150"/>
      <c r="H38" s="140" t="s">
        <v>345</v>
      </c>
      <c r="I38" s="140" t="s">
        <v>297</v>
      </c>
      <c r="J38" s="140" t="s">
        <v>298</v>
      </c>
      <c r="K38" s="140"/>
      <c r="L38" s="140"/>
      <c r="M38" s="165" t="s">
        <v>346</v>
      </c>
    </row>
    <row r="39" spans="1:13" x14ac:dyDescent="0.3">
      <c r="A39" s="284" t="s">
        <v>347</v>
      </c>
      <c r="B39" s="294" t="str">
        <f>IFERROR(B9/B6,"")</f>
        <v/>
      </c>
      <c r="C39" s="291" t="s">
        <v>348</v>
      </c>
      <c r="D39" s="286"/>
      <c r="E39" s="286"/>
      <c r="F39" s="285" t="s">
        <v>349</v>
      </c>
      <c r="G39" s="319"/>
      <c r="H39" s="285" t="s">
        <v>350</v>
      </c>
      <c r="I39" s="294" t="str">
        <f>IFERROR(I9/I6,"")</f>
        <v/>
      </c>
      <c r="J39" s="291" t="s">
        <v>348</v>
      </c>
      <c r="K39" s="286"/>
      <c r="L39" s="286"/>
      <c r="M39" s="285" t="s">
        <v>349</v>
      </c>
    </row>
    <row r="40" spans="1:13" x14ac:dyDescent="0.3">
      <c r="A40" s="284" t="s">
        <v>351</v>
      </c>
      <c r="B40" s="294" t="str">
        <f>IFERROR(B35/B6,"")</f>
        <v/>
      </c>
      <c r="C40" s="291" t="str">
        <f>'Unités et gouvernance'!B5&amp;"/person"</f>
        <v>CAD/person</v>
      </c>
      <c r="D40" s="286"/>
      <c r="E40" s="286"/>
      <c r="F40" s="285" t="s">
        <v>352</v>
      </c>
      <c r="G40" s="319"/>
      <c r="H40" s="285" t="s">
        <v>353</v>
      </c>
      <c r="I40" s="294" t="str">
        <f>IFERROR(I35/I6,"")</f>
        <v/>
      </c>
      <c r="J40" s="291" t="str">
        <f>'Unités et gouvernance'!B5&amp;"/person"</f>
        <v>CAD/person</v>
      </c>
      <c r="K40" s="295"/>
      <c r="L40" s="295"/>
      <c r="M40" s="285" t="s">
        <v>352</v>
      </c>
    </row>
    <row r="41" spans="1:13" x14ac:dyDescent="0.3">
      <c r="A41" s="284" t="s">
        <v>354</v>
      </c>
      <c r="B41" s="294" t="str">
        <f>IFERROR(B10/B6,"")</f>
        <v/>
      </c>
      <c r="C41" s="291" t="str">
        <f>'Unités et gouvernance'!B5&amp;"/person"</f>
        <v>CAD/person</v>
      </c>
      <c r="D41" s="286"/>
      <c r="E41" s="286"/>
      <c r="F41" s="287" t="s">
        <v>355</v>
      </c>
      <c r="G41" s="151"/>
      <c r="H41" s="285" t="s">
        <v>356</v>
      </c>
      <c r="I41" s="294" t="str">
        <f>IFERROR(I10/I6,"")</f>
        <v/>
      </c>
      <c r="J41" s="291" t="str">
        <f>'Unités et gouvernance'!B5&amp;"/person"</f>
        <v>CAD/person</v>
      </c>
      <c r="K41" s="286"/>
      <c r="L41" s="286"/>
      <c r="M41" s="285" t="s">
        <v>355</v>
      </c>
    </row>
    <row r="42" spans="1:13" x14ac:dyDescent="0.3">
      <c r="A42" s="286"/>
      <c r="B42" s="41"/>
      <c r="C42" s="286"/>
      <c r="D42" s="286"/>
      <c r="E42" s="286"/>
      <c r="F42" s="41"/>
      <c r="G42" s="151"/>
      <c r="H42" s="286"/>
      <c r="I42" s="286"/>
      <c r="J42" s="286"/>
      <c r="K42" s="286"/>
      <c r="L42" s="286"/>
      <c r="M42" s="41"/>
    </row>
    <row r="43" spans="1:13" s="92" customFormat="1" ht="15.6" x14ac:dyDescent="0.3">
      <c r="A43" s="245" t="s">
        <v>357</v>
      </c>
      <c r="B43" s="245"/>
      <c r="C43" s="245"/>
      <c r="D43" s="245"/>
      <c r="E43" s="245"/>
      <c r="F43" s="245"/>
      <c r="G43" s="152"/>
      <c r="H43" s="246" t="s">
        <v>357</v>
      </c>
      <c r="I43" s="246"/>
      <c r="J43" s="246"/>
      <c r="K43" s="246"/>
      <c r="L43" s="246"/>
      <c r="M43" s="246"/>
    </row>
    <row r="44" spans="1:13" x14ac:dyDescent="0.3">
      <c r="A44" s="242" t="s">
        <v>295</v>
      </c>
      <c r="B44" s="242"/>
      <c r="C44" s="242"/>
      <c r="D44" s="242"/>
      <c r="E44" s="242"/>
      <c r="F44" s="242"/>
      <c r="G44" s="153"/>
      <c r="H44" s="242" t="s">
        <v>295</v>
      </c>
      <c r="I44" s="242"/>
      <c r="J44" s="242"/>
      <c r="K44" s="242"/>
      <c r="L44" s="242"/>
      <c r="M44" s="242"/>
    </row>
    <row r="45" spans="1:13" ht="28.8" x14ac:dyDescent="0.3">
      <c r="A45" s="140" t="s">
        <v>296</v>
      </c>
      <c r="B45" s="140" t="s">
        <v>297</v>
      </c>
      <c r="C45" s="140" t="s">
        <v>298</v>
      </c>
      <c r="D45" s="138" t="s">
        <v>299</v>
      </c>
      <c r="E45" s="138"/>
      <c r="F45" s="164" t="s">
        <v>300</v>
      </c>
      <c r="G45" s="153"/>
      <c r="H45" s="140" t="s">
        <v>296</v>
      </c>
      <c r="I45" s="140" t="s">
        <v>297</v>
      </c>
      <c r="J45" s="138" t="s">
        <v>298</v>
      </c>
      <c r="K45" s="140" t="s">
        <v>299</v>
      </c>
      <c r="L45" s="140"/>
      <c r="M45" s="165" t="s">
        <v>300</v>
      </c>
    </row>
    <row r="46" spans="1:13" ht="28.8" x14ac:dyDescent="0.3">
      <c r="A46" s="284" t="s">
        <v>267</v>
      </c>
      <c r="B46" s="197">
        <v>0</v>
      </c>
      <c r="C46" s="285" t="s">
        <v>304</v>
      </c>
      <c r="D46" s="286"/>
      <c r="E46" s="286"/>
      <c r="F46" s="287" t="s">
        <v>358</v>
      </c>
      <c r="G46" s="149"/>
      <c r="H46" s="285" t="s">
        <v>359</v>
      </c>
      <c r="I46" s="197">
        <v>0</v>
      </c>
      <c r="J46" s="285" t="s">
        <v>304</v>
      </c>
      <c r="K46" s="295"/>
      <c r="L46" s="295"/>
      <c r="M46" s="285" t="s">
        <v>358</v>
      </c>
    </row>
    <row r="47" spans="1:13" ht="28.8" x14ac:dyDescent="0.3">
      <c r="A47" s="284" t="s">
        <v>520</v>
      </c>
      <c r="B47" s="197">
        <v>0</v>
      </c>
      <c r="C47" s="288" t="str">
        <f>'Unités et gouvernance'!C39</f>
        <v>kg</v>
      </c>
      <c r="D47" s="289">
        <f>IF(B47="","",B47*'Unités et gouvernance'!D39)</f>
        <v>0</v>
      </c>
      <c r="E47" s="290"/>
      <c r="F47" s="287" t="s">
        <v>306</v>
      </c>
      <c r="G47" s="149"/>
      <c r="H47" s="285" t="s">
        <v>360</v>
      </c>
      <c r="I47" s="197">
        <v>0</v>
      </c>
      <c r="J47" s="288" t="str">
        <f>'Unités et gouvernance'!C39</f>
        <v>kg</v>
      </c>
      <c r="K47" s="296">
        <f>IF(I47="","",I47*'Unités et gouvernance'!D39)</f>
        <v>0</v>
      </c>
      <c r="L47" s="297"/>
      <c r="M47" s="285" t="s">
        <v>306</v>
      </c>
    </row>
    <row r="48" spans="1:13" x14ac:dyDescent="0.3">
      <c r="A48" s="284" t="s">
        <v>361</v>
      </c>
      <c r="B48" s="47">
        <v>15</v>
      </c>
      <c r="C48" s="285" t="s">
        <v>308</v>
      </c>
      <c r="D48" s="290"/>
      <c r="E48" s="290"/>
      <c r="F48" s="287" t="s">
        <v>309</v>
      </c>
      <c r="G48" s="149"/>
      <c r="H48" s="285" t="s">
        <v>362</v>
      </c>
      <c r="I48" s="47">
        <v>15</v>
      </c>
      <c r="J48" s="285" t="s">
        <v>308</v>
      </c>
      <c r="K48" s="297"/>
      <c r="L48" s="297"/>
      <c r="M48" s="285" t="s">
        <v>309</v>
      </c>
    </row>
    <row r="49" spans="1:13" x14ac:dyDescent="0.3">
      <c r="A49" s="284" t="s">
        <v>310</v>
      </c>
      <c r="B49" s="294">
        <f>IF(OR(D47="",B48=""),"",D47*B48/100)</f>
        <v>0</v>
      </c>
      <c r="C49" s="291" t="s">
        <v>311</v>
      </c>
      <c r="D49" s="292"/>
      <c r="E49" s="293"/>
      <c r="F49" s="287" t="s">
        <v>312</v>
      </c>
      <c r="G49" s="149"/>
      <c r="H49" s="285" t="s">
        <v>363</v>
      </c>
      <c r="I49" s="294">
        <f>IF(OR(K47="",I48=""),"",K47*I48/100)</f>
        <v>0</v>
      </c>
      <c r="J49" s="291" t="s">
        <v>311</v>
      </c>
      <c r="K49" s="298"/>
      <c r="L49" s="299"/>
      <c r="M49" s="285" t="s">
        <v>312</v>
      </c>
    </row>
    <row r="50" spans="1:13" x14ac:dyDescent="0.3">
      <c r="A50" s="284" t="s">
        <v>229</v>
      </c>
      <c r="B50" s="294">
        <f>IF(B75&gt;0, B75*(B48/100), 0)</f>
        <v>0</v>
      </c>
      <c r="C50" s="291" t="str">
        <f>'Unités et gouvernance'!B5</f>
        <v>CAD</v>
      </c>
      <c r="D50" s="293"/>
      <c r="E50" s="293"/>
      <c r="F50" s="287" t="s">
        <v>314</v>
      </c>
      <c r="G50" s="149"/>
      <c r="H50" s="285" t="s">
        <v>313</v>
      </c>
      <c r="I50" s="294">
        <f>IF(I75&gt;0, I75*(I48/100), 0)</f>
        <v>0</v>
      </c>
      <c r="J50" s="291" t="str">
        <f>'Unités et gouvernance'!B5</f>
        <v>CAD</v>
      </c>
      <c r="K50" s="299"/>
      <c r="L50" s="299"/>
      <c r="M50" s="285" t="s">
        <v>314</v>
      </c>
    </row>
    <row r="51" spans="1:13" x14ac:dyDescent="0.3">
      <c r="A51" s="39"/>
      <c r="B51" s="36"/>
      <c r="C51" s="36"/>
      <c r="D51" s="33"/>
      <c r="E51" s="33"/>
      <c r="F51" s="38"/>
      <c r="G51" s="149"/>
      <c r="H51" s="36"/>
      <c r="I51" s="36"/>
      <c r="J51" s="286"/>
      <c r="K51" s="295"/>
      <c r="L51" s="295"/>
      <c r="M51" s="286"/>
    </row>
    <row r="52" spans="1:13" x14ac:dyDescent="0.3">
      <c r="A52" s="242" t="s">
        <v>316</v>
      </c>
      <c r="B52" s="242"/>
      <c r="C52" s="242"/>
      <c r="D52" s="242"/>
      <c r="E52" s="242"/>
      <c r="F52" s="242"/>
      <c r="G52" s="153"/>
      <c r="H52" s="242" t="s">
        <v>316</v>
      </c>
      <c r="I52" s="242"/>
      <c r="J52" s="242"/>
      <c r="K52" s="242"/>
      <c r="L52" s="242"/>
      <c r="M52" s="242"/>
    </row>
    <row r="53" spans="1:13" ht="28.8" x14ac:dyDescent="0.3">
      <c r="A53" s="141" t="s">
        <v>364</v>
      </c>
      <c r="B53" s="140" t="s">
        <v>318</v>
      </c>
      <c r="C53" s="140" t="s">
        <v>298</v>
      </c>
      <c r="D53" s="138" t="s">
        <v>299</v>
      </c>
      <c r="E53" s="138" t="str">
        <f>"Cost ("&amp;'Unités et gouvernance'!B5&amp;")"</f>
        <v>Cost (CAD)</v>
      </c>
      <c r="F53" s="168" t="s">
        <v>319</v>
      </c>
      <c r="G53" s="149"/>
      <c r="H53" s="140" t="s">
        <v>317</v>
      </c>
      <c r="I53" s="140" t="s">
        <v>318</v>
      </c>
      <c r="J53" s="138" t="s">
        <v>298</v>
      </c>
      <c r="K53" s="141" t="s">
        <v>365</v>
      </c>
      <c r="L53" s="141" t="str">
        <f>"Cost ("&amp;'Unités et gouvernance'!B5&amp;")"</f>
        <v>Cost (CAD)</v>
      </c>
      <c r="M53" s="169" t="s">
        <v>319</v>
      </c>
    </row>
    <row r="54" spans="1:13" ht="28.8" x14ac:dyDescent="0.3">
      <c r="A54" s="300" t="str">
        <f>'Unités et gouvernance'!B19</f>
        <v>Gobelets pour boissons chaudes avec revêtement</v>
      </c>
      <c r="B54" s="199"/>
      <c r="C54" s="291" t="str">
        <f>'Unités et gouvernance'!C39</f>
        <v>kg</v>
      </c>
      <c r="D54" s="294" t="str">
        <f>IF(B54="","",B54*'Unités et gouvernance'!D39)</f>
        <v/>
      </c>
      <c r="E54" s="294">
        <f t="shared" ref="E54:E64" si="4">IF($B$75=0,0,IF(AND($D$47&lt;&gt;"", $D$47&gt;0),(D54/$D$47)*$B$75,IF($D$65&gt;0,(D54/$D$65)*$B$75,0)))</f>
        <v>0</v>
      </c>
      <c r="F54" s="317"/>
      <c r="G54" s="149"/>
      <c r="H54" s="309" t="str">
        <f>'Unités et gouvernance'!B19</f>
        <v>Gobelets pour boissons chaudes avec revêtement</v>
      </c>
      <c r="I54" s="199"/>
      <c r="J54" s="291" t="str">
        <f>'Unités et gouvernance'!C39</f>
        <v>kg</v>
      </c>
      <c r="K54" s="303" t="str">
        <f>IF(I54="","",I54*'Unités et gouvernance'!D39)</f>
        <v/>
      </c>
      <c r="L54" s="294">
        <f t="shared" ref="L54:L64" si="5">IF($I$75=0,0,IF(AND($K$47&lt;&gt;"", $K$47&gt;0),(K54/$K$47)*$I$75,IF($K$65&gt;0,(K54/$K$65)*$I$75,0)))</f>
        <v>0</v>
      </c>
      <c r="M54" s="50"/>
    </row>
    <row r="55" spans="1:13" x14ac:dyDescent="0.3">
      <c r="A55" s="300" t="str">
        <f>'Unités et gouvernance'!B20</f>
        <v>Gobelets pour boissons froides en plastique</v>
      </c>
      <c r="B55" s="199"/>
      <c r="C55" s="302" t="str">
        <f>'Unités et gouvernance'!C39</f>
        <v>kg</v>
      </c>
      <c r="D55" s="303" t="str">
        <f>IF(B55="","",B55*'Unités et gouvernance'!D39)</f>
        <v/>
      </c>
      <c r="E55" s="294">
        <f t="shared" si="4"/>
        <v>0</v>
      </c>
      <c r="F55" s="51"/>
      <c r="G55" s="148"/>
      <c r="H55" s="310" t="str">
        <f>'Unités et gouvernance'!B20</f>
        <v>Gobelets pour boissons froides en plastique</v>
      </c>
      <c r="I55" s="199"/>
      <c r="J55" s="291" t="str">
        <f>'Unités et gouvernance'!C39</f>
        <v>kg</v>
      </c>
      <c r="K55" s="303" t="str">
        <f>IF(I55="","",I55*'Unités et gouvernance'!D39)</f>
        <v/>
      </c>
      <c r="L55" s="294">
        <f t="shared" si="5"/>
        <v>0</v>
      </c>
      <c r="M55" s="51"/>
    </row>
    <row r="56" spans="1:13" x14ac:dyDescent="0.3">
      <c r="A56" s="300" t="str">
        <f>'Unités et gouvernance'!B21</f>
        <v>Couvercles de gobelet</v>
      </c>
      <c r="B56" s="199"/>
      <c r="C56" s="291" t="str">
        <f>'Unités et gouvernance'!C39</f>
        <v>kg</v>
      </c>
      <c r="D56" s="294" t="str">
        <f>IF(B56="","",B56*'Unités et gouvernance'!D39)</f>
        <v/>
      </c>
      <c r="E56" s="294">
        <f t="shared" si="4"/>
        <v>0</v>
      </c>
      <c r="F56" s="50"/>
      <c r="G56" s="147"/>
      <c r="H56" s="309" t="str">
        <f>'Unités et gouvernance'!B21</f>
        <v>Couvercles de gobelet</v>
      </c>
      <c r="I56" s="199"/>
      <c r="J56" s="291" t="str">
        <f>'Unités et gouvernance'!C39</f>
        <v>kg</v>
      </c>
      <c r="K56" s="294" t="str">
        <f>IF(I56="","",I56*'Unités et gouvernance'!D39)</f>
        <v/>
      </c>
      <c r="L56" s="294">
        <f t="shared" si="5"/>
        <v>0</v>
      </c>
      <c r="M56" s="50"/>
    </row>
    <row r="57" spans="1:13" x14ac:dyDescent="0.3">
      <c r="A57" s="300" t="str">
        <f>'Unités et gouvernance'!B22</f>
        <v>Dispositifs de vapotage</v>
      </c>
      <c r="B57" s="199"/>
      <c r="C57" s="291" t="str">
        <f>'Unités et gouvernance'!C39</f>
        <v>kg</v>
      </c>
      <c r="D57" s="294" t="str">
        <f>IF(B57="","",B57*'Unités et gouvernance'!D39)</f>
        <v/>
      </c>
      <c r="E57" s="294">
        <f t="shared" si="4"/>
        <v>0</v>
      </c>
      <c r="F57" s="50"/>
      <c r="G57" s="147"/>
      <c r="H57" s="309" t="str">
        <f>'Unités et gouvernance'!B22</f>
        <v>Dispositifs de vapotage</v>
      </c>
      <c r="I57" s="199"/>
      <c r="J57" s="291" t="str">
        <f>'Unités et gouvernance'!C39</f>
        <v>kg</v>
      </c>
      <c r="K57" s="294" t="str">
        <f>IF(I57="","",I57*'Unités et gouvernance'!D39)</f>
        <v/>
      </c>
      <c r="L57" s="294">
        <f t="shared" si="5"/>
        <v>0</v>
      </c>
      <c r="M57" s="50"/>
    </row>
    <row r="58" spans="1:13" x14ac:dyDescent="0.3">
      <c r="A58" s="300" t="str">
        <f>'Unités et gouvernance'!B23</f>
        <v>Bouchons de bouteille</v>
      </c>
      <c r="B58" s="199"/>
      <c r="C58" s="291" t="str">
        <f>'Unités et gouvernance'!C39</f>
        <v>kg</v>
      </c>
      <c r="D58" s="294" t="str">
        <f>IF(B58="","",B58*'Unités et gouvernance'!D39)</f>
        <v/>
      </c>
      <c r="E58" s="294">
        <f t="shared" si="4"/>
        <v>0</v>
      </c>
      <c r="F58" s="50"/>
      <c r="G58" s="147"/>
      <c r="H58" s="309" t="str">
        <f>'Unités et gouvernance'!B23</f>
        <v>Bouchons de bouteille</v>
      </c>
      <c r="I58" s="199"/>
      <c r="J58" s="291" t="str">
        <f>'Unités et gouvernance'!C39</f>
        <v>kg</v>
      </c>
      <c r="K58" s="294" t="str">
        <f>IF(I58="","",I58*'Unités et gouvernance'!D39)</f>
        <v/>
      </c>
      <c r="L58" s="294">
        <f t="shared" si="5"/>
        <v>0</v>
      </c>
      <c r="M58" s="50"/>
    </row>
    <row r="59" spans="1:13" x14ac:dyDescent="0.3">
      <c r="A59" s="300" t="str">
        <f>'Unités et gouvernance'!B24</f>
        <v>Bouteilles en plastique</v>
      </c>
      <c r="B59" s="199"/>
      <c r="C59" s="291" t="str">
        <f>'Unités et gouvernance'!C39</f>
        <v>kg</v>
      </c>
      <c r="D59" s="294" t="str">
        <f>IF(B59="","",B59*'Unités et gouvernance'!D39)</f>
        <v/>
      </c>
      <c r="E59" s="294">
        <f t="shared" si="4"/>
        <v>0</v>
      </c>
      <c r="F59" s="50"/>
      <c r="G59" s="147"/>
      <c r="H59" s="309" t="str">
        <f>'Unités et gouvernance'!B24</f>
        <v>Bouteilles en plastique</v>
      </c>
      <c r="I59" s="199"/>
      <c r="J59" s="291" t="str">
        <f>'Unités et gouvernance'!C39</f>
        <v>kg</v>
      </c>
      <c r="K59" s="303" t="str">
        <f>IF(I59="","",I59*'Unités et gouvernance'!D39)</f>
        <v/>
      </c>
      <c r="L59" s="294">
        <f t="shared" si="5"/>
        <v>0</v>
      </c>
      <c r="M59" s="50"/>
    </row>
    <row r="60" spans="1:13" x14ac:dyDescent="0.3">
      <c r="A60" s="300" t="str">
        <f>'Unités et gouvernance'!B25</f>
        <v>Barquettes en polystyrène</v>
      </c>
      <c r="B60" s="199"/>
      <c r="C60" s="291" t="str">
        <f>'Unités et gouvernance'!C39</f>
        <v>kg</v>
      </c>
      <c r="D60" s="294" t="str">
        <f>IF(B60="","",B60*'Unités et gouvernance'!D39)</f>
        <v/>
      </c>
      <c r="E60" s="294">
        <f t="shared" si="4"/>
        <v>0</v>
      </c>
      <c r="F60" s="50"/>
      <c r="G60" s="147"/>
      <c r="H60" s="309" t="str">
        <f>'Unités et gouvernance'!B25</f>
        <v>Barquettes en polystyrène</v>
      </c>
      <c r="I60" s="199"/>
      <c r="J60" s="291" t="str">
        <f>'Unités et gouvernance'!C39</f>
        <v>kg</v>
      </c>
      <c r="K60" s="303" t="str">
        <f>IF(I60="","",I60*'Unités et gouvernance'!D39)</f>
        <v/>
      </c>
      <c r="L60" s="294">
        <f t="shared" si="5"/>
        <v>0</v>
      </c>
      <c r="M60" s="50"/>
    </row>
    <row r="61" spans="1:13" x14ac:dyDescent="0.3">
      <c r="A61" s="300" t="str">
        <f>'Unités et gouvernance'!B26</f>
        <v>Applicateurs de tampons hygiéniques</v>
      </c>
      <c r="B61" s="199"/>
      <c r="C61" s="291" t="str">
        <f>'Unités et gouvernance'!C39</f>
        <v>kg</v>
      </c>
      <c r="D61" s="294" t="str">
        <f>IF(B61="","",B61*'Unités et gouvernance'!D39)</f>
        <v/>
      </c>
      <c r="E61" s="294">
        <f t="shared" si="4"/>
        <v>0</v>
      </c>
      <c r="F61" s="50"/>
      <c r="G61" s="147"/>
      <c r="H61" s="309" t="str">
        <f>'Unités et gouvernance'!B26</f>
        <v>Applicateurs de tampons hygiéniques</v>
      </c>
      <c r="I61" s="199"/>
      <c r="J61" s="291" t="str">
        <f>'Unités et gouvernance'!C39</f>
        <v>kg</v>
      </c>
      <c r="K61" s="303" t="str">
        <f>IF(I61="","",I61*'Unités et gouvernance'!D39)</f>
        <v/>
      </c>
      <c r="L61" s="294">
        <f t="shared" si="5"/>
        <v>0</v>
      </c>
      <c r="M61" s="50"/>
    </row>
    <row r="62" spans="1:13" x14ac:dyDescent="0.3">
      <c r="A62" s="300" t="str">
        <f>'Unités et gouvernance'!B27</f>
        <v>Autre SUP 1</v>
      </c>
      <c r="B62" s="315"/>
      <c r="C62" s="291" t="str">
        <f>'Unités et gouvernance'!C39</f>
        <v>kg</v>
      </c>
      <c r="D62" s="294" t="str">
        <f>IF(B62="","",B62*'Unités et gouvernance'!D39)</f>
        <v/>
      </c>
      <c r="E62" s="294">
        <f t="shared" si="4"/>
        <v>0</v>
      </c>
      <c r="F62" s="50"/>
      <c r="G62" s="147"/>
      <c r="H62" s="309" t="str">
        <f>'Unités et gouvernance'!B27</f>
        <v>Autre SUP 1</v>
      </c>
      <c r="I62" s="199"/>
      <c r="J62" s="291" t="str">
        <f>'Unités et gouvernance'!C39</f>
        <v>kg</v>
      </c>
      <c r="K62" s="294" t="str">
        <f>IF(I62="","",I62*'Unités et gouvernance'!D39)</f>
        <v/>
      </c>
      <c r="L62" s="294">
        <f t="shared" si="5"/>
        <v>0</v>
      </c>
      <c r="M62" s="317"/>
    </row>
    <row r="63" spans="1:13" x14ac:dyDescent="0.3">
      <c r="A63" s="300" t="str">
        <f>'Unités et gouvernance'!B28</f>
        <v>Autre SUP 2</v>
      </c>
      <c r="B63" s="315"/>
      <c r="C63" s="291" t="str">
        <f>'Unités et gouvernance'!C39</f>
        <v>kg</v>
      </c>
      <c r="D63" s="294" t="str">
        <f>IF(B63="","",B63*'Unités et gouvernance'!D39)</f>
        <v/>
      </c>
      <c r="E63" s="294">
        <f t="shared" si="4"/>
        <v>0</v>
      </c>
      <c r="F63" s="50"/>
      <c r="G63" s="147"/>
      <c r="H63" s="309" t="str">
        <f>'Unités et gouvernance'!B28</f>
        <v>Autre SUP 2</v>
      </c>
      <c r="I63" s="199"/>
      <c r="J63" s="291" t="str">
        <f>'Unités et gouvernance'!C39</f>
        <v>kg</v>
      </c>
      <c r="K63" s="303" t="str">
        <f>IF(I63="","",I63*'Unités et gouvernance'!D39)</f>
        <v/>
      </c>
      <c r="L63" s="294">
        <f t="shared" si="5"/>
        <v>0</v>
      </c>
      <c r="M63" s="317"/>
    </row>
    <row r="64" spans="1:13" x14ac:dyDescent="0.3">
      <c r="A64" s="301" t="str">
        <f>'Unités et gouvernance'!B29</f>
        <v>Autre SUP 3</v>
      </c>
      <c r="B64" s="316"/>
      <c r="C64" s="304" t="str">
        <f>'Unités et gouvernance'!C39</f>
        <v>kg</v>
      </c>
      <c r="D64" s="305" t="str">
        <f>IF(B64="","",B64*'Unités et gouvernance'!D39)</f>
        <v/>
      </c>
      <c r="E64" s="305">
        <f t="shared" si="4"/>
        <v>0</v>
      </c>
      <c r="F64" s="277"/>
      <c r="G64" s="154"/>
      <c r="H64" s="311" t="str">
        <f>'Unités et gouvernance'!B29</f>
        <v>Autre SUP 3</v>
      </c>
      <c r="I64" s="316"/>
      <c r="J64" s="304" t="str">
        <f>'Unités et gouvernance'!C39</f>
        <v>kg</v>
      </c>
      <c r="K64" s="305" t="str">
        <f>IF(I64="","",I64*'Unités et gouvernance'!D39)</f>
        <v/>
      </c>
      <c r="L64" s="305">
        <f t="shared" si="5"/>
        <v>0</v>
      </c>
      <c r="M64" s="277"/>
    </row>
    <row r="65" spans="1:19" x14ac:dyDescent="0.3">
      <c r="A65" s="132" t="s">
        <v>235</v>
      </c>
      <c r="B65" s="202">
        <f>SUM(D54:D64)</f>
        <v>0</v>
      </c>
      <c r="C65" s="306" t="s">
        <v>236</v>
      </c>
      <c r="D65" s="307">
        <f>SUM(D54:D64)</f>
        <v>0</v>
      </c>
      <c r="E65" s="308">
        <f>IFERROR(IF(B47&gt;0,(D65/B47)*B75,0),0)</f>
        <v>0</v>
      </c>
      <c r="F65" s="132" t="s">
        <v>271</v>
      </c>
      <c r="G65" s="154"/>
      <c r="H65" s="306" t="s">
        <v>235</v>
      </c>
      <c r="I65" s="202">
        <f>SUM(K54:K64)</f>
        <v>0</v>
      </c>
      <c r="J65" s="306" t="s">
        <v>236</v>
      </c>
      <c r="K65" s="307">
        <f>SUM(K54:K64)</f>
        <v>0</v>
      </c>
      <c r="L65" s="308">
        <f>IFERROR(IF(I47&gt;0,(K65/I47)*I75,0),0)</f>
        <v>0</v>
      </c>
      <c r="M65" s="132" t="s">
        <v>271</v>
      </c>
    </row>
    <row r="66" spans="1:19" x14ac:dyDescent="0.3">
      <c r="A66" s="23"/>
      <c r="B66" s="23"/>
      <c r="C66" s="23"/>
      <c r="D66" s="23"/>
      <c r="E66" s="23"/>
      <c r="F66" s="23"/>
      <c r="G66" s="154"/>
      <c r="H66" s="23"/>
      <c r="I66" s="23"/>
      <c r="J66" s="23"/>
      <c r="K66" s="23"/>
      <c r="L66" s="23"/>
      <c r="M66" s="23"/>
      <c r="S66" s="196"/>
    </row>
    <row r="67" spans="1:19" x14ac:dyDescent="0.3">
      <c r="A67" s="236" t="s">
        <v>238</v>
      </c>
      <c r="B67" s="236"/>
      <c r="C67" s="236"/>
      <c r="D67" s="236"/>
      <c r="E67" s="236"/>
      <c r="F67" s="236"/>
      <c r="G67" s="154"/>
      <c r="H67" s="236" t="s">
        <v>238</v>
      </c>
      <c r="I67" s="236"/>
      <c r="J67" s="236"/>
      <c r="K67" s="236"/>
      <c r="L67" s="236"/>
      <c r="M67" s="236"/>
    </row>
    <row r="68" spans="1:19" x14ac:dyDescent="0.3">
      <c r="A68" s="15" t="s">
        <v>239</v>
      </c>
      <c r="B68" s="15" t="s">
        <v>240</v>
      </c>
      <c r="C68" s="15" t="s">
        <v>241</v>
      </c>
      <c r="D68" s="15" t="s">
        <v>242</v>
      </c>
      <c r="E68" s="15"/>
      <c r="F68" s="312" t="s">
        <v>243</v>
      </c>
      <c r="G68" s="154"/>
      <c r="H68" s="15" t="s">
        <v>239</v>
      </c>
      <c r="I68" s="15" t="s">
        <v>240</v>
      </c>
      <c r="J68" s="15" t="s">
        <v>241</v>
      </c>
      <c r="K68" s="15" t="s">
        <v>242</v>
      </c>
      <c r="L68" s="15"/>
      <c r="M68" s="163" t="s">
        <v>243</v>
      </c>
    </row>
    <row r="69" spans="1:19" x14ac:dyDescent="0.3">
      <c r="A69" s="277" t="s">
        <v>366</v>
      </c>
      <c r="B69" s="275">
        <v>0</v>
      </c>
      <c r="C69" s="116" t="str">
        <f>'Unités et gouvernance'!B5</f>
        <v>CAD</v>
      </c>
      <c r="D69" s="118" t="str">
        <f t="shared" ref="D69:D74" si="6">IF(OR(B69="",B$75=0),"",B69/B$75)</f>
        <v/>
      </c>
      <c r="E69" s="42"/>
      <c r="F69" s="277" t="s">
        <v>367</v>
      </c>
      <c r="G69" s="154"/>
      <c r="H69" s="277" t="s">
        <v>366</v>
      </c>
      <c r="I69" s="275">
        <v>0</v>
      </c>
      <c r="J69" s="116" t="str">
        <f>'Unités et gouvernance'!B5</f>
        <v>CAD</v>
      </c>
      <c r="K69" s="118" t="str">
        <f t="shared" ref="K69:K74" si="7">IF(OR(I69="",I$75=0),"",I69/I$75)</f>
        <v/>
      </c>
      <c r="L69" s="42"/>
      <c r="M69" s="277" t="s">
        <v>367</v>
      </c>
    </row>
    <row r="70" spans="1:19" x14ac:dyDescent="0.3">
      <c r="A70" s="277" t="s">
        <v>368</v>
      </c>
      <c r="B70" s="275">
        <v>0</v>
      </c>
      <c r="C70" s="116" t="str">
        <f>'Unités et gouvernance'!B5</f>
        <v>CAD</v>
      </c>
      <c r="D70" s="118" t="str">
        <f t="shared" si="6"/>
        <v/>
      </c>
      <c r="E70" s="42"/>
      <c r="F70" s="277" t="s">
        <v>369</v>
      </c>
      <c r="G70" s="154"/>
      <c r="H70" s="277" t="s">
        <v>368</v>
      </c>
      <c r="I70" s="275">
        <v>0</v>
      </c>
      <c r="J70" s="116" t="str">
        <f>'Unités et gouvernance'!B5</f>
        <v>CAD</v>
      </c>
      <c r="K70" s="118" t="str">
        <f t="shared" si="7"/>
        <v/>
      </c>
      <c r="L70" s="42"/>
      <c r="M70" s="277" t="s">
        <v>369</v>
      </c>
    </row>
    <row r="71" spans="1:19" x14ac:dyDescent="0.3">
      <c r="A71" s="277" t="s">
        <v>370</v>
      </c>
      <c r="B71" s="314">
        <v>0</v>
      </c>
      <c r="C71" s="117" t="str">
        <f>'Unités et gouvernance'!B5</f>
        <v>CAD</v>
      </c>
      <c r="D71" s="119" t="str">
        <f t="shared" si="6"/>
        <v/>
      </c>
      <c r="E71" s="43"/>
      <c r="F71" s="313" t="s">
        <v>371</v>
      </c>
      <c r="G71" s="155"/>
      <c r="H71" s="280" t="s">
        <v>273</v>
      </c>
      <c r="I71" s="314">
        <v>0</v>
      </c>
      <c r="J71" s="117" t="str">
        <f>'Unités et gouvernance'!B5</f>
        <v>CAD</v>
      </c>
      <c r="K71" s="119" t="str">
        <f t="shared" si="7"/>
        <v/>
      </c>
      <c r="L71" s="43"/>
      <c r="M71" s="313" t="s">
        <v>371</v>
      </c>
    </row>
    <row r="72" spans="1:19" x14ac:dyDescent="0.3">
      <c r="A72" s="277" t="s">
        <v>372</v>
      </c>
      <c r="B72" s="314">
        <v>0</v>
      </c>
      <c r="C72" s="117" t="str">
        <f>'Unités et gouvernance'!B5</f>
        <v>CAD</v>
      </c>
      <c r="D72" s="119" t="str">
        <f t="shared" si="6"/>
        <v/>
      </c>
      <c r="E72" s="43"/>
      <c r="F72" s="313" t="s">
        <v>373</v>
      </c>
      <c r="G72" s="155"/>
      <c r="H72" s="277" t="s">
        <v>372</v>
      </c>
      <c r="I72" s="314">
        <v>0</v>
      </c>
      <c r="J72" s="117" t="str">
        <f>'Unités et gouvernance'!B5</f>
        <v>CAD</v>
      </c>
      <c r="K72" s="119" t="str">
        <f t="shared" si="7"/>
        <v/>
      </c>
      <c r="L72" s="43"/>
      <c r="M72" s="313" t="s">
        <v>373</v>
      </c>
    </row>
    <row r="73" spans="1:19" x14ac:dyDescent="0.3">
      <c r="A73" s="277" t="s">
        <v>374</v>
      </c>
      <c r="B73" s="314">
        <v>0</v>
      </c>
      <c r="C73" s="117" t="str">
        <f>'Unités et gouvernance'!B5</f>
        <v>CAD</v>
      </c>
      <c r="D73" s="119" t="str">
        <f t="shared" si="6"/>
        <v/>
      </c>
      <c r="E73" s="43"/>
      <c r="F73" s="325" t="s">
        <v>252</v>
      </c>
      <c r="G73" s="155"/>
      <c r="H73" s="277" t="s">
        <v>374</v>
      </c>
      <c r="I73" s="314">
        <v>0</v>
      </c>
      <c r="J73" s="117" t="str">
        <f>'Unités et gouvernance'!B5</f>
        <v>CAD</v>
      </c>
      <c r="K73" s="119" t="str">
        <f t="shared" si="7"/>
        <v/>
      </c>
      <c r="L73" s="43"/>
      <c r="M73" s="313" t="s">
        <v>375</v>
      </c>
    </row>
    <row r="74" spans="1:19" x14ac:dyDescent="0.3">
      <c r="A74" s="277" t="s">
        <v>376</v>
      </c>
      <c r="B74" s="314">
        <v>0</v>
      </c>
      <c r="C74" s="117" t="str">
        <f>'Unités et gouvernance'!B5</f>
        <v>CAD</v>
      </c>
      <c r="D74" s="119" t="str">
        <f t="shared" si="6"/>
        <v/>
      </c>
      <c r="E74" s="43"/>
      <c r="F74" s="313" t="s">
        <v>375</v>
      </c>
      <c r="G74" s="155"/>
      <c r="H74" s="277" t="s">
        <v>376</v>
      </c>
      <c r="I74" s="314">
        <v>0</v>
      </c>
      <c r="J74" s="117" t="str">
        <f>'Unités et gouvernance'!B5</f>
        <v>CAD</v>
      </c>
      <c r="K74" s="119" t="str">
        <f t="shared" si="7"/>
        <v/>
      </c>
      <c r="L74" s="43"/>
      <c r="M74" s="313" t="s">
        <v>375</v>
      </c>
    </row>
    <row r="75" spans="1:19" x14ac:dyDescent="0.3">
      <c r="A75" s="132" t="s">
        <v>277</v>
      </c>
      <c r="B75" s="202">
        <f>SUM(B69:B74)</f>
        <v>0</v>
      </c>
      <c r="C75" s="132" t="str">
        <f>'Unités et gouvernance'!B5</f>
        <v>CAD</v>
      </c>
      <c r="D75" s="135">
        <v>1</v>
      </c>
      <c r="E75" s="135"/>
      <c r="F75" s="132"/>
      <c r="G75" s="155"/>
      <c r="H75" s="132" t="s">
        <v>277</v>
      </c>
      <c r="I75" s="202">
        <f>SUM(I69:I74)</f>
        <v>0</v>
      </c>
      <c r="J75" s="132" t="str">
        <f>'Unités et gouvernance'!B5</f>
        <v>CAD</v>
      </c>
      <c r="K75" s="135">
        <v>1</v>
      </c>
      <c r="L75" s="135"/>
      <c r="M75" s="132"/>
    </row>
    <row r="76" spans="1:19" x14ac:dyDescent="0.3">
      <c r="A76" s="17"/>
      <c r="B76" s="17"/>
      <c r="C76" s="17"/>
      <c r="D76" s="17"/>
      <c r="E76" s="17"/>
      <c r="F76" s="17"/>
      <c r="G76" s="155"/>
      <c r="H76" s="17"/>
      <c r="I76" s="17"/>
      <c r="J76" s="17"/>
      <c r="K76" s="17"/>
      <c r="L76" s="17"/>
      <c r="M76" s="17"/>
    </row>
    <row r="77" spans="1:19" x14ac:dyDescent="0.3">
      <c r="A77" s="236" t="s">
        <v>256</v>
      </c>
      <c r="B77" s="236"/>
      <c r="C77" s="236"/>
      <c r="D77" s="236"/>
      <c r="E77" s="236"/>
      <c r="F77" s="236"/>
      <c r="G77" s="155"/>
      <c r="H77" s="236" t="s">
        <v>256</v>
      </c>
      <c r="I77" s="236"/>
      <c r="J77" s="236"/>
      <c r="K77" s="236"/>
      <c r="L77" s="236"/>
      <c r="M77" s="236"/>
    </row>
    <row r="78" spans="1:19" x14ac:dyDescent="0.3">
      <c r="A78" s="15" t="s">
        <v>257</v>
      </c>
      <c r="B78" s="15" t="s">
        <v>214</v>
      </c>
      <c r="C78" s="15" t="s">
        <v>215</v>
      </c>
      <c r="D78" s="15"/>
      <c r="E78" s="15"/>
      <c r="F78" s="73" t="s">
        <v>258</v>
      </c>
      <c r="G78" s="155"/>
      <c r="H78" s="15" t="s">
        <v>257</v>
      </c>
      <c r="I78" s="15" t="s">
        <v>214</v>
      </c>
      <c r="J78" s="15" t="s">
        <v>215</v>
      </c>
      <c r="K78" s="15"/>
      <c r="L78" s="15"/>
      <c r="M78" s="73" t="s">
        <v>258</v>
      </c>
    </row>
    <row r="79" spans="1:19" x14ac:dyDescent="0.3">
      <c r="A79" s="13" t="s">
        <v>377</v>
      </c>
      <c r="B79" s="103" t="str">
        <f>IFERROR(B49/B46,"")</f>
        <v/>
      </c>
      <c r="C79" s="106" t="s">
        <v>260</v>
      </c>
      <c r="D79" s="17"/>
      <c r="E79" s="17"/>
      <c r="F79" s="13" t="s">
        <v>378</v>
      </c>
      <c r="G79" s="155"/>
      <c r="H79" s="13" t="s">
        <v>377</v>
      </c>
      <c r="I79" s="103" t="str">
        <f>IFERROR(I49/I46,"")</f>
        <v/>
      </c>
      <c r="J79" s="106" t="s">
        <v>260</v>
      </c>
      <c r="K79" s="17"/>
      <c r="L79" s="17"/>
      <c r="M79" s="13" t="s">
        <v>378</v>
      </c>
    </row>
    <row r="80" spans="1:19" x14ac:dyDescent="0.3">
      <c r="A80" s="13" t="s">
        <v>379</v>
      </c>
      <c r="B80" s="109" t="str">
        <f>IFERROR(B75/B46,"")</f>
        <v/>
      </c>
      <c r="C80" s="106" t="str">
        <f>'Unités et gouvernance'!B5&amp;"/person"</f>
        <v>CAD/person</v>
      </c>
      <c r="D80" s="17"/>
      <c r="E80" s="17"/>
      <c r="F80" s="13" t="s">
        <v>380</v>
      </c>
      <c r="G80" s="155"/>
      <c r="H80" s="13" t="s">
        <v>379</v>
      </c>
      <c r="I80" s="109" t="str">
        <f>IFERROR(I75/I46,"")</f>
        <v/>
      </c>
      <c r="J80" s="106" t="str">
        <f>'Unités et gouvernance'!B5&amp;"/person"</f>
        <v>CAD/person</v>
      </c>
      <c r="K80" s="17"/>
      <c r="L80" s="17"/>
      <c r="M80" s="13" t="s">
        <v>380</v>
      </c>
    </row>
    <row r="81" spans="1:13" x14ac:dyDescent="0.3">
      <c r="A81" s="13" t="s">
        <v>381</v>
      </c>
      <c r="B81" s="109" t="str">
        <f>IFERROR(B50/B46,"")</f>
        <v/>
      </c>
      <c r="C81" s="106" t="str">
        <f>'Unités et gouvernance'!B5&amp;"/person"</f>
        <v>CAD/person</v>
      </c>
      <c r="D81" s="17"/>
      <c r="E81" s="17"/>
      <c r="F81" s="13" t="s">
        <v>382</v>
      </c>
      <c r="G81" s="155"/>
      <c r="H81" s="13" t="s">
        <v>381</v>
      </c>
      <c r="I81" s="109" t="str">
        <f>IFERROR(I50/I46,"")</f>
        <v/>
      </c>
      <c r="J81" s="106" t="str">
        <f>'Unités et gouvernance'!B5&amp;"/person"</f>
        <v>CAD/person</v>
      </c>
      <c r="K81" s="17"/>
      <c r="L81" s="17"/>
      <c r="M81" s="13" t="s">
        <v>382</v>
      </c>
    </row>
    <row r="82" spans="1:13" x14ac:dyDescent="0.3">
      <c r="A82" s="17"/>
      <c r="B82" s="17" t="str">
        <f>IF(B46=0,"",B77/B46)</f>
        <v/>
      </c>
      <c r="C82" s="17"/>
      <c r="D82" s="17"/>
      <c r="E82" s="17"/>
      <c r="F82" s="17"/>
      <c r="G82" s="17"/>
      <c r="H82" s="17"/>
      <c r="I82" s="17" t="str">
        <f>IF(I46=0,"",I77/I46)</f>
        <v/>
      </c>
      <c r="J82" s="17"/>
      <c r="K82" s="17"/>
      <c r="L82" s="17"/>
      <c r="M82" s="17"/>
    </row>
    <row r="83" spans="1:13" x14ac:dyDescent="0.3">
      <c r="A83" s="17"/>
      <c r="B83" s="17" t="str">
        <f>IF(B46=0,"",B50/B46)</f>
        <v/>
      </c>
      <c r="C83" s="17"/>
      <c r="D83" s="17"/>
      <c r="E83" s="17"/>
      <c r="F83" s="17"/>
      <c r="G83" s="17"/>
      <c r="H83" s="17"/>
      <c r="I83" s="17" t="str">
        <f>IF(I46=0,"",I50/I46)</f>
        <v/>
      </c>
      <c r="J83" s="17"/>
      <c r="K83" s="17"/>
      <c r="L83" s="17"/>
      <c r="M83" s="17"/>
    </row>
    <row r="84" spans="1:13" x14ac:dyDescent="0.3">
      <c r="A84" s="17"/>
      <c r="B84" s="17"/>
      <c r="C84" s="17"/>
      <c r="D84" s="17"/>
      <c r="E84" s="17"/>
      <c r="F84" s="17"/>
      <c r="G84" s="17"/>
      <c r="H84" s="17"/>
      <c r="I84" s="17"/>
      <c r="J84" s="17"/>
      <c r="K84" s="17"/>
      <c r="L84" s="17"/>
      <c r="M84" s="17"/>
    </row>
    <row r="85" spans="1:13" x14ac:dyDescent="0.3">
      <c r="A85" s="177" t="s">
        <v>279</v>
      </c>
      <c r="B85" s="17"/>
      <c r="C85" s="17"/>
      <c r="D85" s="17"/>
      <c r="E85" s="17"/>
      <c r="F85" s="17"/>
      <c r="G85" s="17"/>
      <c r="H85" s="17"/>
      <c r="I85" s="17"/>
      <c r="J85" s="17"/>
      <c r="K85" s="17"/>
      <c r="L85" s="17"/>
      <c r="M85" s="17"/>
    </row>
    <row r="86" spans="1:13" x14ac:dyDescent="0.3">
      <c r="A86" s="16" t="s">
        <v>280</v>
      </c>
      <c r="B86" t="s">
        <v>281</v>
      </c>
    </row>
    <row r="87" spans="1:13" x14ac:dyDescent="0.3">
      <c r="A87" s="107" t="s">
        <v>282</v>
      </c>
      <c r="B87" t="s">
        <v>283</v>
      </c>
    </row>
    <row r="88" spans="1:13" x14ac:dyDescent="0.3">
      <c r="A88" s="9" t="s">
        <v>284</v>
      </c>
      <c r="B88" t="s">
        <v>285</v>
      </c>
    </row>
    <row r="90" spans="1:13" ht="15.6" x14ac:dyDescent="0.3">
      <c r="A90" s="183" t="s">
        <v>383</v>
      </c>
      <c r="B90" s="184"/>
      <c r="C90" s="184"/>
      <c r="D90" s="184"/>
      <c r="E90" s="184"/>
      <c r="F90" s="184"/>
      <c r="G90" s="94"/>
      <c r="H90" s="184"/>
      <c r="I90" s="184"/>
      <c r="J90" s="184"/>
      <c r="K90" s="184"/>
      <c r="L90" s="184"/>
      <c r="M90" s="184"/>
    </row>
    <row r="91" spans="1:13" s="193" customFormat="1" x14ac:dyDescent="0.3">
      <c r="A91" s="215" t="s">
        <v>287</v>
      </c>
      <c r="B91" s="215"/>
      <c r="H91" s="215" t="s">
        <v>288</v>
      </c>
      <c r="I91" s="215"/>
    </row>
    <row r="111" spans="1:9" s="193" customFormat="1" x14ac:dyDescent="0.3">
      <c r="A111" s="215" t="s">
        <v>289</v>
      </c>
      <c r="B111" s="215"/>
      <c r="H111" s="215" t="s">
        <v>290</v>
      </c>
      <c r="I111" s="215"/>
    </row>
  </sheetData>
  <sheetProtection sheet="1" objects="1" scenarios="1"/>
  <mergeCells count="23">
    <mergeCell ref="A12:F12"/>
    <mergeCell ref="H12:M12"/>
    <mergeCell ref="A27:F27"/>
    <mergeCell ref="H27:M27"/>
    <mergeCell ref="A1:F1"/>
    <mergeCell ref="H1:M1"/>
    <mergeCell ref="A3:F3"/>
    <mergeCell ref="H3:M3"/>
    <mergeCell ref="A4:F4"/>
    <mergeCell ref="H4:M4"/>
    <mergeCell ref="A2:F2"/>
    <mergeCell ref="A37:F37"/>
    <mergeCell ref="H37:M37"/>
    <mergeCell ref="A43:F43"/>
    <mergeCell ref="H43:M43"/>
    <mergeCell ref="A44:F44"/>
    <mergeCell ref="H44:M44"/>
    <mergeCell ref="A52:F52"/>
    <mergeCell ref="H52:M52"/>
    <mergeCell ref="A67:F67"/>
    <mergeCell ref="H67:M67"/>
    <mergeCell ref="A77:F77"/>
    <mergeCell ref="H77:M7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376C-8CB2-4D98-8D12-7C81E099DC6F}">
  <sheetPr>
    <tabColor rgb="FFD8E8FC"/>
  </sheetPr>
  <dimension ref="A1:Q45"/>
  <sheetViews>
    <sheetView showGridLines="0" zoomScale="70" zoomScaleNormal="70" workbookViewId="0">
      <pane ySplit="1" topLeftCell="A2" activePane="bottomLeft" state="frozen"/>
      <selection pane="bottomLeft" activeCell="F19" sqref="F19"/>
    </sheetView>
  </sheetViews>
  <sheetFormatPr defaultRowHeight="14.4" x14ac:dyDescent="0.3"/>
  <cols>
    <col min="1" max="1" width="49.6640625" bestFit="1" customWidth="1"/>
    <col min="2" max="2" width="12.6640625" customWidth="1"/>
    <col min="3" max="3" width="20" bestFit="1" customWidth="1"/>
    <col min="4" max="4" width="12.6640625" customWidth="1"/>
    <col min="5" max="5" width="10" customWidth="1"/>
    <col min="6" max="6" width="17.6640625" bestFit="1" customWidth="1"/>
    <col min="7" max="7" width="49.109375" bestFit="1" customWidth="1"/>
    <col min="8" max="8" width="2.6640625" customWidth="1"/>
    <col min="9" max="9" width="49.6640625" bestFit="1" customWidth="1"/>
    <col min="10" max="10" width="12.6640625" customWidth="1"/>
    <col min="11" max="11" width="20" bestFit="1" customWidth="1"/>
    <col min="12" max="12" width="12.6640625" customWidth="1"/>
    <col min="13" max="13" width="10" customWidth="1"/>
    <col min="14" max="14" width="17.6640625" bestFit="1" customWidth="1"/>
    <col min="15" max="15" width="49.109375" bestFit="1" customWidth="1"/>
    <col min="16" max="16" width="32.6640625" customWidth="1"/>
    <col min="17" max="17" width="9.109375" customWidth="1"/>
  </cols>
  <sheetData>
    <row r="1" spans="1:17" s="95" customFormat="1" ht="30" customHeight="1" x14ac:dyDescent="0.55000000000000004">
      <c r="A1" s="238" t="s">
        <v>384</v>
      </c>
      <c r="B1" s="238"/>
      <c r="C1" s="238"/>
      <c r="D1" s="238"/>
      <c r="E1" s="238"/>
      <c r="F1" s="238"/>
      <c r="G1" s="238"/>
      <c r="H1" s="159"/>
      <c r="I1" s="238" t="s">
        <v>385</v>
      </c>
      <c r="J1" s="238"/>
      <c r="K1" s="238"/>
      <c r="L1" s="238"/>
      <c r="M1" s="238"/>
      <c r="N1" s="238"/>
      <c r="O1" s="238"/>
      <c r="P1" s="94"/>
      <c r="Q1" s="94"/>
    </row>
    <row r="2" spans="1:17" s="96" customFormat="1" ht="18.75" customHeight="1" x14ac:dyDescent="0.3">
      <c r="A2" s="251" t="s">
        <v>386</v>
      </c>
      <c r="B2" s="252"/>
      <c r="C2" s="252"/>
      <c r="D2" s="252"/>
      <c r="E2" s="252"/>
      <c r="F2" s="252"/>
      <c r="G2" s="252"/>
      <c r="H2" s="160"/>
      <c r="I2" s="162"/>
      <c r="J2" s="161"/>
      <c r="K2" s="161"/>
      <c r="L2" s="161"/>
      <c r="M2" s="161"/>
      <c r="N2" s="161"/>
      <c r="O2" s="161"/>
      <c r="P2"/>
    </row>
    <row r="3" spans="1:17" ht="24.9" customHeight="1" x14ac:dyDescent="0.3">
      <c r="A3" s="241" t="s">
        <v>387</v>
      </c>
      <c r="B3" s="241"/>
      <c r="C3" s="241"/>
      <c r="D3" s="241"/>
      <c r="E3" s="241"/>
      <c r="F3" s="241"/>
      <c r="G3" s="241"/>
      <c r="H3" s="160"/>
      <c r="I3" s="241" t="s">
        <v>387</v>
      </c>
      <c r="J3" s="241"/>
      <c r="K3" s="241"/>
      <c r="L3" s="241"/>
      <c r="M3" s="241"/>
      <c r="N3" s="241"/>
      <c r="O3" s="241"/>
    </row>
    <row r="4" spans="1:17" ht="21.9" customHeight="1" x14ac:dyDescent="0.3">
      <c r="A4" s="236" t="s">
        <v>213</v>
      </c>
      <c r="B4" s="236"/>
      <c r="C4" s="236"/>
      <c r="D4" s="236"/>
      <c r="E4" s="236"/>
      <c r="F4" s="236"/>
      <c r="G4" s="236"/>
      <c r="H4" s="160"/>
      <c r="I4" s="236" t="s">
        <v>213</v>
      </c>
      <c r="J4" s="236"/>
      <c r="K4" s="236"/>
      <c r="L4" s="236"/>
      <c r="M4" s="236"/>
      <c r="N4" s="236"/>
      <c r="O4" s="236"/>
    </row>
    <row r="5" spans="1:17" ht="20.100000000000001" customHeight="1" x14ac:dyDescent="0.3">
      <c r="A5" s="15" t="s">
        <v>92</v>
      </c>
      <c r="B5" s="15" t="s">
        <v>214</v>
      </c>
      <c r="C5" s="15" t="s">
        <v>215</v>
      </c>
      <c r="D5" s="15" t="s">
        <v>216</v>
      </c>
      <c r="E5" s="15"/>
      <c r="F5" s="15"/>
      <c r="G5" s="73" t="s">
        <v>217</v>
      </c>
      <c r="H5" s="160"/>
      <c r="I5" s="15" t="s">
        <v>92</v>
      </c>
      <c r="J5" s="15" t="s">
        <v>214</v>
      </c>
      <c r="K5" s="15" t="s">
        <v>215</v>
      </c>
      <c r="L5" s="15" t="s">
        <v>216</v>
      </c>
      <c r="M5" s="15"/>
      <c r="N5" s="15"/>
      <c r="O5" s="73" t="s">
        <v>217</v>
      </c>
    </row>
    <row r="6" spans="1:17" ht="20.100000000000001" customHeight="1" x14ac:dyDescent="0.3">
      <c r="A6" s="7" t="s">
        <v>388</v>
      </c>
      <c r="B6" s="316"/>
      <c r="C6" s="14" t="s">
        <v>389</v>
      </c>
      <c r="D6" s="7"/>
      <c r="E6" s="7"/>
      <c r="F6" s="7"/>
      <c r="G6" s="14" t="s">
        <v>390</v>
      </c>
      <c r="H6" s="160"/>
      <c r="I6" s="7" t="s">
        <v>388</v>
      </c>
      <c r="J6" s="316"/>
      <c r="K6" s="14" t="s">
        <v>389</v>
      </c>
      <c r="L6" s="7"/>
      <c r="M6" s="7"/>
      <c r="N6" s="7"/>
      <c r="O6" s="14" t="s">
        <v>390</v>
      </c>
    </row>
    <row r="7" spans="1:17" ht="20.100000000000001" customHeight="1" x14ac:dyDescent="0.3">
      <c r="A7" s="7" t="s">
        <v>391</v>
      </c>
      <c r="B7" s="316"/>
      <c r="C7" s="106" t="str">
        <f>'Unités et gouvernance'!C40</f>
        <v>kg</v>
      </c>
      <c r="D7" s="195" t="str">
        <f>IF(B7&lt;&gt;"", B7*'Unités et gouvernance'!D40, "")</f>
        <v/>
      </c>
      <c r="E7" s="7" t="str">
        <f>IF(B7="","",B7*'Unités et gouvernance'!D40)</f>
        <v/>
      </c>
      <c r="F7" s="7"/>
      <c r="G7" s="14" t="s">
        <v>392</v>
      </c>
      <c r="H7" s="160"/>
      <c r="I7" s="7" t="s">
        <v>391</v>
      </c>
      <c r="J7" s="316"/>
      <c r="K7" s="106" t="str">
        <f>'Unités et gouvernance'!C40</f>
        <v>kg</v>
      </c>
      <c r="L7" s="195" t="str">
        <f>IF(J7&lt;&gt;"", J7*'Unités et gouvernance'!D40, "")</f>
        <v/>
      </c>
      <c r="M7" s="7" t="str">
        <f>IF(J7="","",J7*'Unités et gouvernance'!D40)</f>
        <v/>
      </c>
      <c r="N7" s="7"/>
      <c r="O7" s="14" t="s">
        <v>392</v>
      </c>
    </row>
    <row r="8" spans="1:17" ht="20.100000000000001" customHeight="1" x14ac:dyDescent="0.3">
      <c r="A8" s="7"/>
      <c r="B8" s="7"/>
      <c r="C8" s="7"/>
      <c r="D8" s="7"/>
      <c r="E8" s="7"/>
      <c r="F8" s="7"/>
      <c r="G8" s="7"/>
      <c r="H8" s="160"/>
      <c r="I8" s="7"/>
      <c r="J8" s="7"/>
      <c r="K8" s="7"/>
      <c r="L8" s="7"/>
      <c r="M8" s="7"/>
      <c r="N8" s="7"/>
      <c r="O8" s="7"/>
    </row>
    <row r="9" spans="1:17" ht="20.100000000000001" customHeight="1" x14ac:dyDescent="0.3">
      <c r="A9" s="236" t="s">
        <v>393</v>
      </c>
      <c r="B9" s="236"/>
      <c r="C9" s="236"/>
      <c r="D9" s="236"/>
      <c r="E9" s="236"/>
      <c r="F9" s="236"/>
      <c r="G9" s="236"/>
      <c r="H9" s="160"/>
      <c r="I9" s="236" t="s">
        <v>393</v>
      </c>
      <c r="J9" s="236"/>
      <c r="K9" s="236"/>
      <c r="L9" s="236"/>
      <c r="M9" s="236"/>
      <c r="N9" s="236"/>
      <c r="O9" s="236"/>
    </row>
    <row r="10" spans="1:17" ht="20.100000000000001" customHeight="1" x14ac:dyDescent="0.3">
      <c r="A10" s="15" t="s">
        <v>232</v>
      </c>
      <c r="B10" s="15" t="s">
        <v>394</v>
      </c>
      <c r="C10" s="15" t="s">
        <v>395</v>
      </c>
      <c r="D10" s="15" t="s">
        <v>233</v>
      </c>
      <c r="E10" s="15" t="s">
        <v>215</v>
      </c>
      <c r="F10" s="15" t="s">
        <v>216</v>
      </c>
      <c r="G10" s="15" t="str">
        <f>"Cost ("&amp;'Unités et gouvernance'!B5&amp;")"</f>
        <v>Cost (CAD)</v>
      </c>
      <c r="H10" s="160"/>
      <c r="I10" s="15" t="s">
        <v>232</v>
      </c>
      <c r="J10" s="15" t="s">
        <v>394</v>
      </c>
      <c r="K10" s="15" t="s">
        <v>395</v>
      </c>
      <c r="L10" s="15" t="s">
        <v>233</v>
      </c>
      <c r="M10" s="15" t="s">
        <v>215</v>
      </c>
      <c r="N10" s="15" t="s">
        <v>216</v>
      </c>
      <c r="O10" s="15" t="str">
        <f>"Cost ("&amp;'Unités et gouvernance'!B5&amp;")"</f>
        <v>Cost (CAD)</v>
      </c>
    </row>
    <row r="11" spans="1:17" ht="20.100000000000001" customHeight="1" x14ac:dyDescent="0.3">
      <c r="A11" s="156"/>
      <c r="B11" s="156" t="s">
        <v>396</v>
      </c>
      <c r="C11" s="156" t="s">
        <v>397</v>
      </c>
      <c r="D11" s="156" t="s">
        <v>398</v>
      </c>
      <c r="E11" s="156"/>
      <c r="F11" s="156" t="s">
        <v>399</v>
      </c>
      <c r="G11" s="156" t="s">
        <v>399</v>
      </c>
      <c r="H11" s="160"/>
      <c r="I11" s="156"/>
      <c r="J11" s="156" t="s">
        <v>396</v>
      </c>
      <c r="K11" s="156" t="s">
        <v>397</v>
      </c>
      <c r="L11" s="156" t="s">
        <v>398</v>
      </c>
      <c r="M11" s="156"/>
      <c r="N11" s="156" t="s">
        <v>399</v>
      </c>
      <c r="O11" s="156" t="s">
        <v>399</v>
      </c>
    </row>
    <row r="12" spans="1:17" ht="20.100000000000001" customHeight="1" x14ac:dyDescent="0.3">
      <c r="A12" s="97" t="str">
        <f>'Unités et gouvernance'!B19</f>
        <v>Gobelets pour boissons chaudes avec revêtement</v>
      </c>
      <c r="B12" s="316"/>
      <c r="C12" s="316"/>
      <c r="D12" s="316"/>
      <c r="E12" s="106" t="str">
        <f>'Unités et gouvernance'!C40</f>
        <v>kg</v>
      </c>
      <c r="F12" s="121" t="str">
        <f>IF(B12&lt;&gt;"", B12*C12/1000, IF(D12&lt;&gt;"", D12*'Unités et gouvernance'!D40, ""))</f>
        <v/>
      </c>
      <c r="G12" s="122">
        <f t="shared" ref="G12:G22" si="0">IFERROR(IF(OR(F12="",F12=0,$B$32=0),0,IF(AND($D$7&lt;&gt;"",$D$7&gt;0),(F12/$D$7)*$B$32,IF($F$23&gt;0,(F12/$F$23)*$B$32,0))),0)</f>
        <v>0</v>
      </c>
      <c r="H12" s="160"/>
      <c r="I12" s="97" t="str">
        <f>'Unités et gouvernance'!B19</f>
        <v>Gobelets pour boissons chaudes avec revêtement</v>
      </c>
      <c r="J12" s="316"/>
      <c r="K12" s="316"/>
      <c r="L12" s="316"/>
      <c r="M12" s="106" t="str">
        <f>'Unités et gouvernance'!C40</f>
        <v>kg</v>
      </c>
      <c r="N12" s="121" t="str">
        <f>IF(J12&lt;&gt;"", J12*K12/1000, IF(L12&lt;&gt;"", L12*'Unités et gouvernance'!D40, ""))</f>
        <v/>
      </c>
      <c r="O12" s="122">
        <f t="shared" ref="O12:O22" si="1">IFERROR(IF(OR(N12="",N12=0,$J$32=0),0,IF(AND($L$7&lt;&gt;"",$L$7&gt;0),(N12/$L$7)*$J$32,IF($N$23&gt;0,(N12/$N$23)*$J$32,0))),0)</f>
        <v>0</v>
      </c>
    </row>
    <row r="13" spans="1:17" ht="20.100000000000001" customHeight="1" x14ac:dyDescent="0.3">
      <c r="A13" s="97" t="str">
        <f>'Unités et gouvernance'!B20</f>
        <v>Gobelets pour boissons froides en plastique</v>
      </c>
      <c r="B13" s="316"/>
      <c r="C13" s="316"/>
      <c r="D13" s="316"/>
      <c r="E13" s="106" t="str">
        <f>'Unités et gouvernance'!C40</f>
        <v>kg</v>
      </c>
      <c r="F13" s="121" t="str">
        <f>IF(B13&lt;&gt;"", B13*C13/1000, IF(D13&lt;&gt;"", D13*'Unités et gouvernance'!D40, ""))</f>
        <v/>
      </c>
      <c r="G13" s="122">
        <f t="shared" si="0"/>
        <v>0</v>
      </c>
      <c r="H13" s="160"/>
      <c r="I13" s="97" t="str">
        <f>'Unités et gouvernance'!B20</f>
        <v>Gobelets pour boissons froides en plastique</v>
      </c>
      <c r="J13" s="316"/>
      <c r="K13" s="316"/>
      <c r="L13" s="316"/>
      <c r="M13" s="106" t="str">
        <f>'Unités et gouvernance'!C40</f>
        <v>kg</v>
      </c>
      <c r="N13" s="121" t="str">
        <f>IF(J13&lt;&gt;"", J13*K13/1000, IF(L13&lt;&gt;"", L13*'Unités et gouvernance'!D40, ""))</f>
        <v/>
      </c>
      <c r="O13" s="122">
        <f t="shared" si="1"/>
        <v>0</v>
      </c>
    </row>
    <row r="14" spans="1:17" ht="20.100000000000001" customHeight="1" x14ac:dyDescent="0.3">
      <c r="A14" s="97" t="str">
        <f>'Unités et gouvernance'!B21</f>
        <v>Couvercles de gobelet</v>
      </c>
      <c r="B14" s="316"/>
      <c r="C14" s="316"/>
      <c r="D14" s="316"/>
      <c r="E14" s="106" t="str">
        <f>'Unités et gouvernance'!C40</f>
        <v>kg</v>
      </c>
      <c r="F14" s="121" t="str">
        <f>IF(B14&lt;&gt;"", B14*C14/1000, IF(D14&lt;&gt;"", D14*'Unités et gouvernance'!D40, ""))</f>
        <v/>
      </c>
      <c r="G14" s="122">
        <f t="shared" si="0"/>
        <v>0</v>
      </c>
      <c r="H14" s="160"/>
      <c r="I14" s="97" t="str">
        <f>'Unités et gouvernance'!B21</f>
        <v>Couvercles de gobelet</v>
      </c>
      <c r="J14" s="316"/>
      <c r="K14" s="316"/>
      <c r="L14" s="316"/>
      <c r="M14" s="106" t="str">
        <f>'Unités et gouvernance'!C40</f>
        <v>kg</v>
      </c>
      <c r="N14" s="121" t="str">
        <f>IF(J14&lt;&gt;"", J14*K14/1000, IF(L14&lt;&gt;"", L14*'Unités et gouvernance'!D40, ""))</f>
        <v/>
      </c>
      <c r="O14" s="122">
        <f t="shared" si="1"/>
        <v>0</v>
      </c>
    </row>
    <row r="15" spans="1:17" ht="20.100000000000001" customHeight="1" x14ac:dyDescent="0.3">
      <c r="A15" s="97" t="str">
        <f>'Unités et gouvernance'!B22</f>
        <v>Dispositifs de vapotage</v>
      </c>
      <c r="B15" s="316"/>
      <c r="C15" s="316"/>
      <c r="D15" s="316"/>
      <c r="E15" s="106" t="str">
        <f>'Unités et gouvernance'!C40</f>
        <v>kg</v>
      </c>
      <c r="F15" s="121" t="str">
        <f>IF(B15&lt;&gt;"", B15*C15/1000, IF(D15&lt;&gt;"", D15*'Unités et gouvernance'!D40, ""))</f>
        <v/>
      </c>
      <c r="G15" s="122">
        <f t="shared" si="0"/>
        <v>0</v>
      </c>
      <c r="H15" s="160"/>
      <c r="I15" s="97" t="str">
        <f>'Unités et gouvernance'!B22</f>
        <v>Dispositifs de vapotage</v>
      </c>
      <c r="J15" s="316"/>
      <c r="K15" s="316"/>
      <c r="L15" s="316"/>
      <c r="M15" s="106" t="str">
        <f>'Unités et gouvernance'!C40</f>
        <v>kg</v>
      </c>
      <c r="N15" s="121" t="str">
        <f>IF(J15&lt;&gt;"", J15*K15/1000, IF(L15&lt;&gt;"", L15*'Unités et gouvernance'!D40, ""))</f>
        <v/>
      </c>
      <c r="O15" s="122">
        <f t="shared" si="1"/>
        <v>0</v>
      </c>
    </row>
    <row r="16" spans="1:17" ht="20.100000000000001" customHeight="1" x14ac:dyDescent="0.3">
      <c r="A16" s="97" t="str">
        <f>'Unités et gouvernance'!B23</f>
        <v>Bouchons de bouteille</v>
      </c>
      <c r="B16" s="316"/>
      <c r="C16" s="316"/>
      <c r="D16" s="316"/>
      <c r="E16" s="106" t="str">
        <f>'Unités et gouvernance'!C40</f>
        <v>kg</v>
      </c>
      <c r="F16" s="121" t="str">
        <f>IF(B16&lt;&gt;"", B16*C16/1000, IF(D16&lt;&gt;"", D16*'Unités et gouvernance'!D40, ""))</f>
        <v/>
      </c>
      <c r="G16" s="122">
        <f t="shared" si="0"/>
        <v>0</v>
      </c>
      <c r="H16" s="160"/>
      <c r="I16" s="97" t="str">
        <f>'Unités et gouvernance'!B23</f>
        <v>Bouchons de bouteille</v>
      </c>
      <c r="J16" s="316"/>
      <c r="K16" s="316"/>
      <c r="L16" s="316"/>
      <c r="M16" s="106" t="str">
        <f>'Unités et gouvernance'!C40</f>
        <v>kg</v>
      </c>
      <c r="N16" s="121" t="str">
        <f>IF(J16&lt;&gt;"", J16*K16/1000, IF(L16&lt;&gt;"", L16*'Unités et gouvernance'!D40, ""))</f>
        <v/>
      </c>
      <c r="O16" s="122">
        <f t="shared" si="1"/>
        <v>0</v>
      </c>
    </row>
    <row r="17" spans="1:15" ht="20.100000000000001" customHeight="1" x14ac:dyDescent="0.3">
      <c r="A17" s="97" t="str">
        <f>'Unités et gouvernance'!B24</f>
        <v>Bouteilles en plastique</v>
      </c>
      <c r="B17" s="316"/>
      <c r="C17" s="316"/>
      <c r="D17" s="316"/>
      <c r="E17" s="106" t="str">
        <f>'Unités et gouvernance'!C40</f>
        <v>kg</v>
      </c>
      <c r="F17" s="121" t="str">
        <f>IF(B17&lt;&gt;"", B17*C17/1000, IF(D17&lt;&gt;"", D17*'Unités et gouvernance'!D40, ""))</f>
        <v/>
      </c>
      <c r="G17" s="122">
        <f t="shared" si="0"/>
        <v>0</v>
      </c>
      <c r="H17" s="160"/>
      <c r="I17" s="97" t="str">
        <f>'Unités et gouvernance'!B24</f>
        <v>Bouteilles en plastique</v>
      </c>
      <c r="J17" s="316"/>
      <c r="K17" s="316"/>
      <c r="L17" s="316"/>
      <c r="M17" s="106" t="str">
        <f>'Unités et gouvernance'!C40</f>
        <v>kg</v>
      </c>
      <c r="N17" s="121" t="str">
        <f>IF(J17&lt;&gt;"", J17*K17/1000, IF(L17&lt;&gt;"", L17*'Unités et gouvernance'!D40, ""))</f>
        <v/>
      </c>
      <c r="O17" s="122">
        <f t="shared" si="1"/>
        <v>0</v>
      </c>
    </row>
    <row r="18" spans="1:15" ht="20.100000000000001" customHeight="1" x14ac:dyDescent="0.3">
      <c r="A18" s="97" t="str">
        <f>'Unités et gouvernance'!B25</f>
        <v>Barquettes en polystyrène</v>
      </c>
      <c r="B18" s="316"/>
      <c r="C18" s="316"/>
      <c r="D18" s="316"/>
      <c r="E18" s="106" t="str">
        <f>'Unités et gouvernance'!C40</f>
        <v>kg</v>
      </c>
      <c r="F18" s="121" t="str">
        <f>IF(B18&lt;&gt;"", B18*C18/1000, IF(D18&lt;&gt;"", D18*'Unités et gouvernance'!D40, ""))</f>
        <v/>
      </c>
      <c r="G18" s="122">
        <f t="shared" si="0"/>
        <v>0</v>
      </c>
      <c r="H18" s="160"/>
      <c r="I18" s="97" t="str">
        <f>'Unités et gouvernance'!B25</f>
        <v>Barquettes en polystyrène</v>
      </c>
      <c r="J18" s="316"/>
      <c r="K18" s="316"/>
      <c r="L18" s="316"/>
      <c r="M18" s="106" t="str">
        <f>'Unités et gouvernance'!C40</f>
        <v>kg</v>
      </c>
      <c r="N18" s="121" t="str">
        <f>IF(J18&lt;&gt;"", J18*K18/1000, IF(L18&lt;&gt;"", L18*'Unités et gouvernance'!D40, ""))</f>
        <v/>
      </c>
      <c r="O18" s="122">
        <f t="shared" si="1"/>
        <v>0</v>
      </c>
    </row>
    <row r="19" spans="1:15" ht="20.100000000000001" customHeight="1" x14ac:dyDescent="0.3">
      <c r="A19" s="97" t="str">
        <f>'Unités et gouvernance'!B26</f>
        <v>Applicateurs de tampons hygiéniques</v>
      </c>
      <c r="B19" s="316"/>
      <c r="C19" s="316"/>
      <c r="D19" s="316"/>
      <c r="E19" s="106" t="str">
        <f>'Unités et gouvernance'!C40</f>
        <v>kg</v>
      </c>
      <c r="F19" s="121" t="str">
        <f>IF(B19&lt;&gt;"", B19*C19/1000, IF(D19&lt;&gt;"", D19*'Unités et gouvernance'!D40, ""))</f>
        <v/>
      </c>
      <c r="G19" s="122">
        <f t="shared" si="0"/>
        <v>0</v>
      </c>
      <c r="H19" s="160"/>
      <c r="I19" s="97" t="str">
        <f>'Unités et gouvernance'!B26</f>
        <v>Applicateurs de tampons hygiéniques</v>
      </c>
      <c r="J19" s="316"/>
      <c r="K19" s="316"/>
      <c r="L19" s="316"/>
      <c r="M19" s="106" t="str">
        <f>'Unités et gouvernance'!C40</f>
        <v>kg</v>
      </c>
      <c r="N19" s="121" t="str">
        <f>IF(J19&lt;&gt;"", J19*K19/1000, IF(L19&lt;&gt;"", L19*'Unités et gouvernance'!D40, ""))</f>
        <v/>
      </c>
      <c r="O19" s="122">
        <f t="shared" si="1"/>
        <v>0</v>
      </c>
    </row>
    <row r="20" spans="1:15" ht="20.100000000000001" customHeight="1" x14ac:dyDescent="0.3">
      <c r="A20" s="97" t="str">
        <f>'Unités et gouvernance'!B27</f>
        <v>Autre SUP 1</v>
      </c>
      <c r="B20" s="316"/>
      <c r="C20" s="316"/>
      <c r="D20" s="316"/>
      <c r="E20" s="106" t="str">
        <f>'Unités et gouvernance'!C40</f>
        <v>kg</v>
      </c>
      <c r="F20" s="121" t="str">
        <f>IF(B20&lt;&gt;"", B20*C20/1000, IF(D20&lt;&gt;"", D20*'Unités et gouvernance'!D40, ""))</f>
        <v/>
      </c>
      <c r="G20" s="122">
        <f t="shared" si="0"/>
        <v>0</v>
      </c>
      <c r="H20" s="160"/>
      <c r="I20" s="97" t="str">
        <f>'Unités et gouvernance'!B27</f>
        <v>Autre SUP 1</v>
      </c>
      <c r="J20" s="316"/>
      <c r="K20" s="316"/>
      <c r="L20" s="316"/>
      <c r="M20" s="106" t="str">
        <f>'Unités et gouvernance'!C40</f>
        <v>kg</v>
      </c>
      <c r="N20" s="121" t="str">
        <f>IF(J20&lt;&gt;"", J20*K20/1000, IF(L20&lt;&gt;"", L20*'Unités et gouvernance'!D40, ""))</f>
        <v/>
      </c>
      <c r="O20" s="122">
        <f t="shared" si="1"/>
        <v>0</v>
      </c>
    </row>
    <row r="21" spans="1:15" ht="20.100000000000001" customHeight="1" x14ac:dyDescent="0.3">
      <c r="A21" s="97" t="str">
        <f>'Unités et gouvernance'!B28</f>
        <v>Autre SUP 2</v>
      </c>
      <c r="B21" s="316"/>
      <c r="C21" s="316"/>
      <c r="D21" s="316"/>
      <c r="E21" s="106" t="str">
        <f>'Unités et gouvernance'!C40</f>
        <v>kg</v>
      </c>
      <c r="F21" s="121" t="str">
        <f>IF(B21&lt;&gt;"", B21*C21/1000, IF(D21&lt;&gt;"", D21*'Unités et gouvernance'!D40, ""))</f>
        <v/>
      </c>
      <c r="G21" s="122">
        <f t="shared" si="0"/>
        <v>0</v>
      </c>
      <c r="H21" s="160"/>
      <c r="I21" s="97" t="str">
        <f>'Unités et gouvernance'!B28</f>
        <v>Autre SUP 2</v>
      </c>
      <c r="J21" s="316"/>
      <c r="K21" s="316"/>
      <c r="L21" s="316"/>
      <c r="M21" s="106" t="str">
        <f>'Unités et gouvernance'!C40</f>
        <v>kg</v>
      </c>
      <c r="N21" s="121" t="str">
        <f>IF(J21&lt;&gt;"", J21*K21/1000, IF(L21&lt;&gt;"", L21*'Unités et gouvernance'!D40, ""))</f>
        <v/>
      </c>
      <c r="O21" s="122">
        <f t="shared" si="1"/>
        <v>0</v>
      </c>
    </row>
    <row r="22" spans="1:15" ht="20.100000000000001" customHeight="1" x14ac:dyDescent="0.3">
      <c r="A22" s="97" t="str">
        <f>'Unités et gouvernance'!B29</f>
        <v>Autre SUP 3</v>
      </c>
      <c r="B22" s="316"/>
      <c r="C22" s="316"/>
      <c r="D22" s="316"/>
      <c r="E22" s="106" t="str">
        <f>'Unités et gouvernance'!C40</f>
        <v>kg</v>
      </c>
      <c r="F22" s="121" t="str">
        <f>IF(B22&lt;&gt;"", B22*C22/1000, IF(D22&lt;&gt;"", D22*'Unités et gouvernance'!D40, ""))</f>
        <v/>
      </c>
      <c r="G22" s="122">
        <f t="shared" si="0"/>
        <v>0</v>
      </c>
      <c r="H22" s="160"/>
      <c r="I22" s="97" t="str">
        <f>'Unités et gouvernance'!B29</f>
        <v>Autre SUP 3</v>
      </c>
      <c r="J22" s="316"/>
      <c r="K22" s="316"/>
      <c r="L22" s="316"/>
      <c r="M22" s="106" t="str">
        <f>'Unités et gouvernance'!C40</f>
        <v>kg</v>
      </c>
      <c r="N22" s="121" t="str">
        <f>IF(J22&lt;&gt;"", J22*K22/1000, IF(L22&lt;&gt;"", L22*'Unités et gouvernance'!D40, ""))</f>
        <v/>
      </c>
      <c r="O22" s="122">
        <f t="shared" si="1"/>
        <v>0</v>
      </c>
    </row>
    <row r="23" spans="1:15" ht="20.100000000000001" customHeight="1" x14ac:dyDescent="0.3">
      <c r="A23" s="132" t="s">
        <v>235</v>
      </c>
      <c r="B23" s="132"/>
      <c r="C23" s="132"/>
      <c r="D23" s="132"/>
      <c r="E23" s="132" t="str">
        <f>'Unités et gouvernance'!C40</f>
        <v>kg</v>
      </c>
      <c r="F23" s="157">
        <f>SUM(F12:F22)</f>
        <v>0</v>
      </c>
      <c r="G23" s="158">
        <f>IFERROR(SUM(G12:G22),"")</f>
        <v>0</v>
      </c>
      <c r="H23" s="160"/>
      <c r="I23" s="132" t="s">
        <v>235</v>
      </c>
      <c r="J23" s="132"/>
      <c r="K23" s="132"/>
      <c r="L23" s="132"/>
      <c r="M23" s="132" t="str">
        <f>'Unités et gouvernance'!C40</f>
        <v>kg</v>
      </c>
      <c r="N23" s="157">
        <f>SUM(N12:N22)</f>
        <v>0</v>
      </c>
      <c r="O23" s="158">
        <f>IFERROR(SUM(O12:O22),"")</f>
        <v>0</v>
      </c>
    </row>
    <row r="24" spans="1:15" ht="20.100000000000001" customHeight="1" x14ac:dyDescent="0.3">
      <c r="A24" s="7"/>
      <c r="B24" s="7"/>
      <c r="C24" s="7"/>
      <c r="D24" s="7"/>
      <c r="E24" s="7"/>
      <c r="F24" s="7"/>
      <c r="G24" s="7"/>
      <c r="H24" s="160"/>
      <c r="I24" s="7"/>
      <c r="J24" s="7"/>
      <c r="K24" s="7"/>
      <c r="L24" s="7"/>
      <c r="M24" s="7"/>
      <c r="N24" s="7"/>
      <c r="O24" s="7"/>
    </row>
    <row r="25" spans="1:15" ht="20.100000000000001" customHeight="1" x14ac:dyDescent="0.3">
      <c r="A25" s="236" t="s">
        <v>238</v>
      </c>
      <c r="B25" s="236"/>
      <c r="C25" s="236"/>
      <c r="D25" s="236"/>
      <c r="E25" s="236"/>
      <c r="F25" s="236"/>
      <c r="G25" s="236"/>
      <c r="H25" s="160"/>
      <c r="I25" s="236" t="s">
        <v>238</v>
      </c>
      <c r="J25" s="236"/>
      <c r="K25" s="236"/>
      <c r="L25" s="236"/>
      <c r="M25" s="236"/>
      <c r="N25" s="236"/>
      <c r="O25" s="236"/>
    </row>
    <row r="26" spans="1:15" ht="20.100000000000001" customHeight="1" x14ac:dyDescent="0.3">
      <c r="A26" s="15" t="s">
        <v>239</v>
      </c>
      <c r="B26" s="15" t="s">
        <v>240</v>
      </c>
      <c r="C26" s="15"/>
      <c r="D26" s="15" t="s">
        <v>241</v>
      </c>
      <c r="E26" s="15" t="s">
        <v>242</v>
      </c>
      <c r="F26" s="15"/>
      <c r="G26" s="312" t="s">
        <v>243</v>
      </c>
      <c r="H26" s="160"/>
      <c r="I26" s="15" t="s">
        <v>239</v>
      </c>
      <c r="J26" s="15" t="s">
        <v>240</v>
      </c>
      <c r="K26" s="15"/>
      <c r="L26" s="15" t="s">
        <v>241</v>
      </c>
      <c r="M26" s="15" t="s">
        <v>242</v>
      </c>
      <c r="N26" s="15"/>
      <c r="O26" s="312" t="s">
        <v>243</v>
      </c>
    </row>
    <row r="27" spans="1:15" ht="20.100000000000001" customHeight="1" x14ac:dyDescent="0.3">
      <c r="A27" s="280" t="s">
        <v>400</v>
      </c>
      <c r="B27" s="316">
        <v>0</v>
      </c>
      <c r="C27" s="7"/>
      <c r="D27" s="106" t="str">
        <f>'Unités et gouvernance'!B5</f>
        <v>CAD</v>
      </c>
      <c r="E27" s="106">
        <f>IF(B27="","",IF($B$32=0,0,B27/$B$32))</f>
        <v>0</v>
      </c>
      <c r="F27" s="7"/>
      <c r="G27" s="280" t="s">
        <v>401</v>
      </c>
      <c r="H27" s="160"/>
      <c r="I27" s="280" t="s">
        <v>400</v>
      </c>
      <c r="J27" s="316">
        <v>0</v>
      </c>
      <c r="K27" s="7"/>
      <c r="L27" s="106" t="str">
        <f>'Unités et gouvernance'!B5</f>
        <v>CAD</v>
      </c>
      <c r="M27" s="106">
        <f>IF(J27="","",IF($J$32=0,0,J27/$J$32))</f>
        <v>0</v>
      </c>
      <c r="N27" s="7"/>
      <c r="O27" s="280" t="s">
        <v>401</v>
      </c>
    </row>
    <row r="28" spans="1:15" ht="20.100000000000001" customHeight="1" x14ac:dyDescent="0.3">
      <c r="A28" s="280" t="s">
        <v>402</v>
      </c>
      <c r="B28" s="316">
        <v>0</v>
      </c>
      <c r="C28" s="7"/>
      <c r="D28" s="106" t="str">
        <f>'Unités et gouvernance'!B5</f>
        <v>CAD</v>
      </c>
      <c r="E28" s="106">
        <f>IF(B28="","",IF($B$32=0,0,B28/$B$32))</f>
        <v>0</v>
      </c>
      <c r="F28" s="7"/>
      <c r="G28" s="280" t="s">
        <v>403</v>
      </c>
      <c r="H28" s="160"/>
      <c r="I28" s="280" t="s">
        <v>402</v>
      </c>
      <c r="J28" s="316">
        <v>0</v>
      </c>
      <c r="K28" s="7"/>
      <c r="L28" s="106" t="str">
        <f>'Unités et gouvernance'!B5</f>
        <v>CAD</v>
      </c>
      <c r="M28" s="106">
        <f>IF(J28="","",IF($J$32=0,0,J28/$J$32))</f>
        <v>0</v>
      </c>
      <c r="N28" s="7"/>
      <c r="O28" s="280" t="s">
        <v>403</v>
      </c>
    </row>
    <row r="29" spans="1:15" ht="20.100000000000001" customHeight="1" x14ac:dyDescent="0.3">
      <c r="A29" s="280" t="s">
        <v>404</v>
      </c>
      <c r="B29" s="316">
        <v>0</v>
      </c>
      <c r="C29" s="7"/>
      <c r="D29" s="106" t="str">
        <f>'Unités et gouvernance'!B5</f>
        <v>CAD</v>
      </c>
      <c r="E29" s="106">
        <f>IF(B29="","",IF($B$32=0,0,B29/$B$32))</f>
        <v>0</v>
      </c>
      <c r="F29" s="7"/>
      <c r="G29" s="280" t="s">
        <v>405</v>
      </c>
      <c r="H29" s="160"/>
      <c r="I29" s="280" t="s">
        <v>404</v>
      </c>
      <c r="J29" s="316">
        <v>0</v>
      </c>
      <c r="K29" s="7"/>
      <c r="L29" s="106" t="str">
        <f>'Unités et gouvernance'!B5</f>
        <v>CAD</v>
      </c>
      <c r="M29" s="106">
        <f>IF(J29="","",IF($J$32=0,0,J29/$J$32))</f>
        <v>0</v>
      </c>
      <c r="N29" s="7"/>
      <c r="O29" s="280" t="s">
        <v>521</v>
      </c>
    </row>
    <row r="30" spans="1:15" ht="20.100000000000001" customHeight="1" x14ac:dyDescent="0.3">
      <c r="A30" s="280" t="s">
        <v>406</v>
      </c>
      <c r="B30" s="316">
        <v>0</v>
      </c>
      <c r="C30" s="7"/>
      <c r="D30" s="106" t="str">
        <f>'Unités et gouvernance'!B5</f>
        <v>CAD</v>
      </c>
      <c r="E30" s="106">
        <f>IF(B30="","",IF($B$32=0,0,B30/$B$32))</f>
        <v>0</v>
      </c>
      <c r="F30" s="7"/>
      <c r="G30" s="280" t="s">
        <v>407</v>
      </c>
      <c r="H30" s="160"/>
      <c r="I30" s="280" t="s">
        <v>406</v>
      </c>
      <c r="J30" s="316">
        <v>0</v>
      </c>
      <c r="K30" s="7"/>
      <c r="L30" s="106" t="str">
        <f>'Unités et gouvernance'!B5</f>
        <v>CAD</v>
      </c>
      <c r="M30" s="106">
        <f>IF(J30="","",IF($J$32=0,0,J30/$J$32))</f>
        <v>0</v>
      </c>
      <c r="N30" s="7"/>
      <c r="O30" s="280" t="s">
        <v>407</v>
      </c>
    </row>
    <row r="31" spans="1:15" ht="20.100000000000001" customHeight="1" x14ac:dyDescent="0.3">
      <c r="A31" s="280" t="s">
        <v>408</v>
      </c>
      <c r="B31" s="316">
        <v>0</v>
      </c>
      <c r="C31" s="7"/>
      <c r="D31" s="106" t="str">
        <f>'Unités et gouvernance'!B5</f>
        <v>CAD</v>
      </c>
      <c r="E31" s="106">
        <f>IF(B31="","",IF($B$32=0,0,B31/$B$32))</f>
        <v>0</v>
      </c>
      <c r="F31" s="7"/>
      <c r="G31" s="280" t="s">
        <v>252</v>
      </c>
      <c r="H31" s="160"/>
      <c r="I31" s="280" t="s">
        <v>408</v>
      </c>
      <c r="J31" s="316">
        <v>0</v>
      </c>
      <c r="K31" s="7"/>
      <c r="L31" s="106" t="str">
        <f>'Unités et gouvernance'!B5</f>
        <v>CAD</v>
      </c>
      <c r="M31" s="106">
        <f>IF(J31="","",IF($J$32=0,0,J31/$J$32))</f>
        <v>0</v>
      </c>
      <c r="N31" s="7"/>
      <c r="O31" s="280" t="s">
        <v>407</v>
      </c>
    </row>
    <row r="32" spans="1:15" ht="20.100000000000001" customHeight="1" x14ac:dyDescent="0.3">
      <c r="A32" s="132" t="s">
        <v>409</v>
      </c>
      <c r="B32" s="194">
        <f>SUM(B27:B31)</f>
        <v>0</v>
      </c>
      <c r="C32" s="132"/>
      <c r="D32" s="108" t="str">
        <f>'Unités et gouvernance'!B5</f>
        <v>CAD</v>
      </c>
      <c r="E32" s="135">
        <v>1</v>
      </c>
      <c r="F32" s="132"/>
      <c r="G32" s="132"/>
      <c r="H32" s="160"/>
      <c r="I32" s="132" t="s">
        <v>409</v>
      </c>
      <c r="J32" s="194">
        <f>SUM(J27:J31)</f>
        <v>0</v>
      </c>
      <c r="K32" s="132"/>
      <c r="L32" s="108" t="str">
        <f>'Unités et gouvernance'!B5</f>
        <v>CAD</v>
      </c>
      <c r="M32" s="135">
        <v>1</v>
      </c>
      <c r="N32" s="132"/>
      <c r="O32" s="132"/>
    </row>
    <row r="33" spans="1:15" ht="20.100000000000001" customHeight="1" x14ac:dyDescent="0.3">
      <c r="A33" s="7"/>
      <c r="B33" s="7"/>
      <c r="C33" s="7"/>
      <c r="D33" s="7"/>
      <c r="E33" s="7"/>
      <c r="F33" s="7"/>
      <c r="G33" s="7"/>
      <c r="H33" s="160"/>
      <c r="I33" s="7"/>
      <c r="J33" s="7"/>
      <c r="K33" s="7"/>
      <c r="L33" s="7"/>
      <c r="M33" s="7"/>
      <c r="N33" s="7"/>
      <c r="O33" s="7"/>
    </row>
    <row r="34" spans="1:15" ht="20.100000000000001" customHeight="1" x14ac:dyDescent="0.3">
      <c r="A34" s="236" t="s">
        <v>256</v>
      </c>
      <c r="B34" s="236"/>
      <c r="C34" s="236"/>
      <c r="D34" s="236"/>
      <c r="E34" s="236"/>
      <c r="F34" s="236"/>
      <c r="G34" s="236"/>
      <c r="H34" s="160"/>
      <c r="I34" s="236" t="s">
        <v>256</v>
      </c>
      <c r="J34" s="236"/>
      <c r="K34" s="236"/>
      <c r="L34" s="236"/>
      <c r="M34" s="236"/>
      <c r="N34" s="236"/>
      <c r="O34" s="236"/>
    </row>
    <row r="35" spans="1:15" ht="20.100000000000001" customHeight="1" x14ac:dyDescent="0.3">
      <c r="A35" s="15" t="s">
        <v>257</v>
      </c>
      <c r="B35" s="15" t="s">
        <v>214</v>
      </c>
      <c r="C35" s="15"/>
      <c r="D35" s="15" t="s">
        <v>215</v>
      </c>
      <c r="E35" s="15"/>
      <c r="F35" s="15"/>
      <c r="G35" s="73" t="s">
        <v>217</v>
      </c>
      <c r="H35" s="160"/>
      <c r="I35" s="15" t="s">
        <v>257</v>
      </c>
      <c r="J35" s="15" t="s">
        <v>214</v>
      </c>
      <c r="K35" s="15"/>
      <c r="L35" s="15" t="s">
        <v>215</v>
      </c>
      <c r="M35" s="15"/>
      <c r="N35" s="15"/>
      <c r="O35" s="73" t="s">
        <v>217</v>
      </c>
    </row>
    <row r="36" spans="1:15" ht="20.100000000000001" customHeight="1" x14ac:dyDescent="0.3">
      <c r="A36" s="14" t="s">
        <v>410</v>
      </c>
      <c r="B36" s="103">
        <f>IF(B6&gt;0,F23/B6,0)</f>
        <v>0</v>
      </c>
      <c r="C36" s="106"/>
      <c r="D36" s="106" t="s">
        <v>260</v>
      </c>
      <c r="E36" s="7"/>
      <c r="F36" s="7"/>
      <c r="G36" s="14" t="s">
        <v>411</v>
      </c>
      <c r="H36" s="160"/>
      <c r="I36" s="14" t="s">
        <v>410</v>
      </c>
      <c r="J36" s="103">
        <f>IF(J6&gt;0,N23/J6,0)</f>
        <v>0</v>
      </c>
      <c r="K36" s="106"/>
      <c r="L36" s="106" t="s">
        <v>260</v>
      </c>
      <c r="M36" s="7"/>
      <c r="N36" s="7"/>
      <c r="O36" s="14" t="s">
        <v>411</v>
      </c>
    </row>
    <row r="37" spans="1:15" ht="20.100000000000001" customHeight="1" x14ac:dyDescent="0.3">
      <c r="A37" s="14" t="s">
        <v>412</v>
      </c>
      <c r="B37" s="195">
        <f>IF(B6&gt;0,B32/B6,0)</f>
        <v>0</v>
      </c>
      <c r="C37" s="106"/>
      <c r="D37" s="106" t="str">
        <f>'Unités et gouvernance'!B5&amp;"/person"</f>
        <v>CAD/person</v>
      </c>
      <c r="E37" s="7"/>
      <c r="F37" s="7"/>
      <c r="G37" s="14" t="s">
        <v>413</v>
      </c>
      <c r="H37" s="160"/>
      <c r="I37" s="14" t="s">
        <v>412</v>
      </c>
      <c r="J37" s="195">
        <f>IF(J6&gt;0,J32/J6,0)</f>
        <v>0</v>
      </c>
      <c r="K37" s="106"/>
      <c r="L37" s="106" t="str">
        <f>'Unités et gouvernance'!B5&amp;"/person"</f>
        <v>CAD/person</v>
      </c>
      <c r="M37" s="7"/>
      <c r="N37" s="7"/>
      <c r="O37" s="14" t="s">
        <v>413</v>
      </c>
    </row>
    <row r="38" spans="1:15" x14ac:dyDescent="0.3">
      <c r="A38" s="22"/>
      <c r="B38" s="22"/>
      <c r="C38" s="22"/>
      <c r="D38" s="22"/>
      <c r="E38" s="22"/>
      <c r="F38" s="22"/>
      <c r="G38" s="22"/>
      <c r="H38" s="22"/>
      <c r="I38" s="22"/>
      <c r="J38" s="22"/>
      <c r="K38" s="22"/>
      <c r="L38" s="22"/>
      <c r="M38" s="22"/>
      <c r="N38" s="22"/>
      <c r="O38" s="22"/>
    </row>
    <row r="39" spans="1:15" x14ac:dyDescent="0.3">
      <c r="A39" s="177" t="s">
        <v>279</v>
      </c>
    </row>
    <row r="40" spans="1:15" x14ac:dyDescent="0.3">
      <c r="A40" s="16" t="s">
        <v>280</v>
      </c>
      <c r="B40" t="s">
        <v>281</v>
      </c>
    </row>
    <row r="41" spans="1:15" x14ac:dyDescent="0.3">
      <c r="A41" s="107" t="s">
        <v>282</v>
      </c>
      <c r="B41" t="s">
        <v>283</v>
      </c>
    </row>
    <row r="42" spans="1:15" x14ac:dyDescent="0.3">
      <c r="A42" s="9" t="s">
        <v>284</v>
      </c>
      <c r="B42" t="s">
        <v>285</v>
      </c>
    </row>
    <row r="44" spans="1:15" x14ac:dyDescent="0.3">
      <c r="A44" s="253" t="s">
        <v>414</v>
      </c>
      <c r="B44" s="254"/>
      <c r="C44" s="254"/>
      <c r="D44" s="254"/>
      <c r="E44" s="254"/>
      <c r="F44" s="254"/>
      <c r="G44" s="254"/>
      <c r="H44" s="94"/>
      <c r="I44" s="184"/>
      <c r="J44" s="184"/>
      <c r="K44" s="184"/>
      <c r="L44" s="184"/>
      <c r="M44" s="184"/>
      <c r="N44" s="184"/>
      <c r="O44" s="184"/>
    </row>
    <row r="45" spans="1:15" s="208" customFormat="1" x14ac:dyDescent="0.3">
      <c r="A45" s="214" t="s">
        <v>415</v>
      </c>
      <c r="I45" s="214" t="s">
        <v>416</v>
      </c>
    </row>
  </sheetData>
  <sheetProtection sheet="1" objects="1" scenarios="1"/>
  <mergeCells count="14">
    <mergeCell ref="I1:O1"/>
    <mergeCell ref="A3:G3"/>
    <mergeCell ref="I3:O3"/>
    <mergeCell ref="A4:G4"/>
    <mergeCell ref="I4:O4"/>
    <mergeCell ref="A1:G1"/>
    <mergeCell ref="A2:G2"/>
    <mergeCell ref="A44:G44"/>
    <mergeCell ref="A9:G9"/>
    <mergeCell ref="I9:O9"/>
    <mergeCell ref="A25:G25"/>
    <mergeCell ref="I25:O25"/>
    <mergeCell ref="A34:G34"/>
    <mergeCell ref="I34:O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E9A8-5ACC-4C2F-9514-0E581F996E4A}">
  <dimension ref="A1:AW165"/>
  <sheetViews>
    <sheetView showGridLines="0" topLeftCell="A19" zoomScale="85" zoomScaleNormal="85" workbookViewId="0">
      <selection activeCell="D38" sqref="D38"/>
    </sheetView>
  </sheetViews>
  <sheetFormatPr defaultRowHeight="14.4" x14ac:dyDescent="0.3"/>
  <cols>
    <col min="1" max="1" width="34.5546875" customWidth="1"/>
    <col min="2" max="5" width="15.44140625" customWidth="1"/>
    <col min="6" max="6" width="15.44140625" style="1" customWidth="1"/>
    <col min="7" max="8" width="12.6640625" customWidth="1"/>
    <col min="9" max="9" width="1.88671875" customWidth="1"/>
    <col min="10" max="14" width="15.44140625" customWidth="1"/>
    <col min="15" max="16" width="12.6640625" style="6" customWidth="1"/>
    <col min="17" max="17" width="21.88671875" customWidth="1"/>
    <col min="18" max="18" width="18.109375" hidden="1" customWidth="1"/>
    <col min="19" max="20" width="14.5546875" hidden="1" customWidth="1"/>
    <col min="21" max="49" width="0" hidden="1" customWidth="1"/>
  </cols>
  <sheetData>
    <row r="1" spans="1:39" s="4" customFormat="1" ht="27.9" customHeight="1" x14ac:dyDescent="0.55000000000000004">
      <c r="A1" s="258" t="s">
        <v>417</v>
      </c>
      <c r="B1" s="258"/>
      <c r="C1" s="258"/>
      <c r="D1" s="258"/>
      <c r="E1" s="258"/>
      <c r="F1" s="258"/>
      <c r="G1" s="258"/>
      <c r="H1" s="258"/>
      <c r="I1" s="258"/>
      <c r="J1" s="258"/>
      <c r="K1" s="258"/>
      <c r="L1" s="258"/>
      <c r="M1" s="258"/>
      <c r="N1" s="258"/>
      <c r="O1" s="258"/>
      <c r="P1" s="258"/>
      <c r="Q1"/>
      <c r="R1"/>
      <c r="S1"/>
      <c r="T1"/>
      <c r="U1"/>
      <c r="V1"/>
      <c r="W1"/>
      <c r="X1"/>
      <c r="Y1"/>
      <c r="Z1"/>
      <c r="AA1"/>
      <c r="AB1"/>
      <c r="AC1"/>
      <c r="AD1"/>
      <c r="AE1"/>
      <c r="AF1"/>
      <c r="AG1"/>
      <c r="AH1"/>
      <c r="AI1"/>
      <c r="AJ1"/>
      <c r="AK1"/>
      <c r="AL1"/>
      <c r="AM1"/>
    </row>
    <row r="2" spans="1:39" ht="18" customHeight="1" x14ac:dyDescent="0.3">
      <c r="A2" s="259" t="s">
        <v>418</v>
      </c>
      <c r="B2" s="260"/>
      <c r="C2" s="260"/>
      <c r="D2" s="260"/>
      <c r="E2" s="260"/>
      <c r="F2" s="260"/>
      <c r="G2" s="260"/>
      <c r="H2" s="260"/>
      <c r="I2" s="22"/>
      <c r="J2" s="72"/>
      <c r="K2" s="72"/>
      <c r="L2" s="72"/>
      <c r="M2" s="72"/>
      <c r="N2" s="72"/>
      <c r="O2" s="72"/>
      <c r="P2" s="72"/>
    </row>
    <row r="3" spans="1:39" ht="18" customHeight="1" x14ac:dyDescent="0.3">
      <c r="A3" s="72" t="s">
        <v>419</v>
      </c>
      <c r="B3" s="126">
        <f>'Unités et gouvernance'!B8</f>
        <v>0</v>
      </c>
      <c r="C3" s="72"/>
      <c r="D3" s="72" t="s">
        <v>420</v>
      </c>
      <c r="E3" s="126" t="str">
        <f>'Unités et gouvernance'!B5</f>
        <v>CAD</v>
      </c>
      <c r="F3" s="72"/>
      <c r="G3" s="72"/>
      <c r="H3" s="72"/>
      <c r="I3" s="22"/>
      <c r="J3" s="72"/>
      <c r="K3" s="72"/>
      <c r="L3" s="72"/>
      <c r="M3" s="72"/>
      <c r="N3" s="72"/>
      <c r="O3" s="72"/>
      <c r="P3" s="72"/>
    </row>
    <row r="4" spans="1:39" ht="21.9" customHeight="1" x14ac:dyDescent="0.3">
      <c r="A4" s="227" t="s">
        <v>421</v>
      </c>
      <c r="B4" s="257"/>
      <c r="C4" s="257"/>
      <c r="D4" s="257"/>
      <c r="E4" s="257"/>
      <c r="F4" s="257"/>
      <c r="G4" s="257"/>
      <c r="H4" s="257"/>
      <c r="I4" s="130"/>
      <c r="J4" s="227" t="s">
        <v>422</v>
      </c>
      <c r="K4" s="257"/>
      <c r="L4" s="257"/>
      <c r="M4" s="257"/>
      <c r="N4" s="257"/>
      <c r="O4" s="257"/>
      <c r="P4" s="257"/>
    </row>
    <row r="5" spans="1:39" ht="18" customHeight="1" x14ac:dyDescent="0.3">
      <c r="A5" s="55" t="s">
        <v>423</v>
      </c>
      <c r="B5" s="55" t="s">
        <v>424</v>
      </c>
      <c r="C5" s="55" t="s">
        <v>425</v>
      </c>
      <c r="D5" s="55" t="s">
        <v>426</v>
      </c>
      <c r="E5" s="55" t="s">
        <v>427</v>
      </c>
      <c r="F5" s="55" t="s">
        <v>428</v>
      </c>
      <c r="G5" s="55" t="s">
        <v>429</v>
      </c>
      <c r="H5" s="55" t="s">
        <v>430</v>
      </c>
      <c r="I5" s="130"/>
      <c r="J5" s="55" t="s">
        <v>424</v>
      </c>
      <c r="K5" s="55" t="s">
        <v>425</v>
      </c>
      <c r="L5" s="55" t="s">
        <v>426</v>
      </c>
      <c r="M5" s="55" t="s">
        <v>427</v>
      </c>
      <c r="N5" s="55" t="s">
        <v>428</v>
      </c>
      <c r="O5" s="55" t="s">
        <v>429</v>
      </c>
      <c r="P5" s="55" t="s">
        <v>430</v>
      </c>
      <c r="R5" t="s">
        <v>431</v>
      </c>
      <c r="S5" t="s">
        <v>432</v>
      </c>
      <c r="T5" t="s">
        <v>433</v>
      </c>
      <c r="U5" t="s">
        <v>434</v>
      </c>
      <c r="V5" t="s">
        <v>435</v>
      </c>
      <c r="W5" t="s">
        <v>436</v>
      </c>
    </row>
    <row r="6" spans="1:39" ht="18" customHeight="1" x14ac:dyDescent="0.3">
      <c r="A6" s="126" t="str">
        <f>'Unités et gouvernance'!B19</f>
        <v>Gobelets pour boissons chaudes avec revêtement</v>
      </c>
      <c r="B6" s="181">
        <f>IF(Résidentiel!D15="",0,Résidentiel!D15)</f>
        <v>0</v>
      </c>
      <c r="C6" s="181">
        <f>IF(Résidentiel!D56="",0,Résidentiel!D56)</f>
        <v>0</v>
      </c>
      <c r="D6" s="181">
        <f>IF('Commercial-Industriel'!D14="",0,'Commercial-Industriel'!D14)</f>
        <v>0</v>
      </c>
      <c r="E6" s="181">
        <f>IF('Commercial-Industriel'!D54="",0,'Commercial-Industriel'!D54)</f>
        <v>0</v>
      </c>
      <c r="F6" s="181">
        <f>IF('Eaux usées'!F12="",0,'Eaux usées'!F12)</f>
        <v>0</v>
      </c>
      <c r="G6" s="181">
        <f t="shared" ref="G6:G16" si="0">SUM(B6:F6)</f>
        <v>0</v>
      </c>
      <c r="H6" s="181" t="str">
        <f t="shared" ref="H6:H18" si="1">IFERROR(G6/$B$3,"")</f>
        <v/>
      </c>
      <c r="I6" s="130"/>
      <c r="J6" s="181">
        <f>IF(Résidentiel!K15="",0,Résidentiel!K15)</f>
        <v>0</v>
      </c>
      <c r="K6" s="181">
        <f>IF(Résidentiel!K56="",0,Résidentiel!K56)</f>
        <v>0</v>
      </c>
      <c r="L6" s="181">
        <f>IF('Commercial-Industriel'!K14="",0,'Commercial-Industriel'!K14)</f>
        <v>0</v>
      </c>
      <c r="M6" s="181">
        <f>IF('Commercial-Industriel'!K54="",0,'Commercial-Industriel'!K54)</f>
        <v>0</v>
      </c>
      <c r="N6" s="181">
        <f>IF('Eaux usées'!N12="",0,'Eaux usées'!N12)</f>
        <v>0</v>
      </c>
      <c r="O6" s="181">
        <f t="shared" ref="O6:O16" si="2">SUM(J6:N6)</f>
        <v>0</v>
      </c>
      <c r="P6" s="181" t="str">
        <f t="shared" ref="P6:P18" si="3">IFERROR(O6/$B$3,"")</f>
        <v/>
      </c>
      <c r="R6" t="str">
        <f t="shared" ref="R6:R16" si="4">A6</f>
        <v>Gobelets pour boissons chaudes avec revêtement</v>
      </c>
      <c r="S6" s="192">
        <f t="shared" ref="S6:S16" si="5">IF($B$3&gt;0,B6/$B$3,0)</f>
        <v>0</v>
      </c>
      <c r="T6" s="192">
        <f t="shared" ref="T6:T16" si="6">IF($B$3&gt;0,C6/$B$3,0)</f>
        <v>0</v>
      </c>
      <c r="U6" s="192">
        <f t="shared" ref="U6:U16" si="7">IF($B$3&gt;0,D6/$B$3,0)</f>
        <v>0</v>
      </c>
      <c r="V6" s="192">
        <f t="shared" ref="V6:V16" si="8">IF($B$3&gt;0,E6/$B$3,0)</f>
        <v>0</v>
      </c>
      <c r="W6" s="192">
        <f t="shared" ref="W6:W16" si="9">IF($B$3&gt;0,F6/$B$3,0)</f>
        <v>0</v>
      </c>
    </row>
    <row r="7" spans="1:39" ht="18" customHeight="1" x14ac:dyDescent="0.3">
      <c r="A7" s="126" t="str">
        <f>'Unités et gouvernance'!B20</f>
        <v>Gobelets pour boissons froides en plastique</v>
      </c>
      <c r="B7" s="181">
        <f>IF(Résidentiel!D16="",0,Résidentiel!D16)</f>
        <v>0</v>
      </c>
      <c r="C7" s="181">
        <f>IF(Résidentiel!D57="",0,Résidentiel!D57)</f>
        <v>0</v>
      </c>
      <c r="D7" s="181">
        <f>IF('Commercial-Industriel'!D15="",0,'Commercial-Industriel'!D15)</f>
        <v>0</v>
      </c>
      <c r="E7" s="181">
        <f>IF('Commercial-Industriel'!D55="",0,'Commercial-Industriel'!D55)</f>
        <v>0</v>
      </c>
      <c r="F7" s="181">
        <f>IF('Eaux usées'!F13="",0,'Eaux usées'!F13)</f>
        <v>0</v>
      </c>
      <c r="G7" s="181">
        <f t="shared" si="0"/>
        <v>0</v>
      </c>
      <c r="H7" s="181" t="str">
        <f t="shared" si="1"/>
        <v/>
      </c>
      <c r="I7" s="130"/>
      <c r="J7" s="181">
        <f>IF(Résidentiel!K16="",0,Résidentiel!K16)</f>
        <v>0</v>
      </c>
      <c r="K7" s="181">
        <f>IF(Résidentiel!K57="",0,Résidentiel!K57)</f>
        <v>0</v>
      </c>
      <c r="L7" s="181">
        <f>IF('Commercial-Industriel'!K15="",0,'Commercial-Industriel'!K15)</f>
        <v>0</v>
      </c>
      <c r="M7" s="181">
        <f>IF('Commercial-Industriel'!K55="",0,'Commercial-Industriel'!K55)</f>
        <v>0</v>
      </c>
      <c r="N7" s="181">
        <f>IF('Eaux usées'!N13="",0,'Eaux usées'!N13)</f>
        <v>0</v>
      </c>
      <c r="O7" s="181">
        <f t="shared" si="2"/>
        <v>0</v>
      </c>
      <c r="P7" s="181" t="str">
        <f t="shared" si="3"/>
        <v/>
      </c>
      <c r="R7" t="str">
        <f t="shared" si="4"/>
        <v>Plastic cold cups</v>
      </c>
      <c r="S7" s="192">
        <f t="shared" si="5"/>
        <v>0</v>
      </c>
      <c r="T7" s="192">
        <f t="shared" si="6"/>
        <v>0</v>
      </c>
      <c r="U7" s="192">
        <f t="shared" si="7"/>
        <v>0</v>
      </c>
      <c r="V7" s="192">
        <f t="shared" si="8"/>
        <v>0</v>
      </c>
      <c r="W7" s="192">
        <f t="shared" si="9"/>
        <v>0</v>
      </c>
    </row>
    <row r="8" spans="1:39" ht="18" customHeight="1" x14ac:dyDescent="0.3">
      <c r="A8" s="126" t="str">
        <f>'Unités et gouvernance'!B21</f>
        <v>Couvercles de gobelet</v>
      </c>
      <c r="B8" s="181">
        <f>IF(Résidentiel!D17="",0,Résidentiel!D17)</f>
        <v>0</v>
      </c>
      <c r="C8" s="181">
        <f>IF(Résidentiel!D58="",0,Résidentiel!D58)</f>
        <v>0</v>
      </c>
      <c r="D8" s="181">
        <f>IF('Commercial-Industriel'!D16="",0,'Commercial-Industriel'!D16)</f>
        <v>0</v>
      </c>
      <c r="E8" s="181">
        <f>IF('Commercial-Industriel'!D56="",0,'Commercial-Industriel'!D56)</f>
        <v>0</v>
      </c>
      <c r="F8" s="181">
        <f>IF('Eaux usées'!F14="",0,'Eaux usées'!F14)</f>
        <v>0</v>
      </c>
      <c r="G8" s="181">
        <f t="shared" si="0"/>
        <v>0</v>
      </c>
      <c r="H8" s="181" t="str">
        <f t="shared" si="1"/>
        <v/>
      </c>
      <c r="I8" s="130"/>
      <c r="J8" s="181">
        <f>IF(Résidentiel!K17="",0,Résidentiel!K17)</f>
        <v>0</v>
      </c>
      <c r="K8" s="181">
        <f>IF(Résidentiel!K58="",0,Résidentiel!K58)</f>
        <v>0</v>
      </c>
      <c r="L8" s="181">
        <f>IF('Commercial-Industriel'!K16="",0,'Commercial-Industriel'!K16)</f>
        <v>0</v>
      </c>
      <c r="M8" s="181">
        <f>IF('Commercial-Industriel'!K56="",0,'Commercial-Industriel'!K56)</f>
        <v>0</v>
      </c>
      <c r="N8" s="181">
        <f>IF('Eaux usées'!N14="",0,'Eaux usées'!N14)</f>
        <v>0</v>
      </c>
      <c r="O8" s="181">
        <f t="shared" si="2"/>
        <v>0</v>
      </c>
      <c r="P8" s="181" t="str">
        <f t="shared" si="3"/>
        <v/>
      </c>
      <c r="R8" t="str">
        <f t="shared" si="4"/>
        <v>Cup lids</v>
      </c>
      <c r="S8" s="192">
        <f t="shared" si="5"/>
        <v>0</v>
      </c>
      <c r="T8" s="192">
        <f t="shared" si="6"/>
        <v>0</v>
      </c>
      <c r="U8" s="192">
        <f t="shared" si="7"/>
        <v>0</v>
      </c>
      <c r="V8" s="192">
        <f t="shared" si="8"/>
        <v>0</v>
      </c>
      <c r="W8" s="192">
        <f t="shared" si="9"/>
        <v>0</v>
      </c>
    </row>
    <row r="9" spans="1:39" ht="18" customHeight="1" x14ac:dyDescent="0.3">
      <c r="A9" s="126" t="str">
        <f>'Unités et gouvernance'!B22</f>
        <v>Dispositifs de vapotage</v>
      </c>
      <c r="B9" s="181">
        <f>IF(Résidentiel!D18="",0,Résidentiel!D18)</f>
        <v>0</v>
      </c>
      <c r="C9" s="181">
        <f>IF(Résidentiel!D59="",0,Résidentiel!D59)</f>
        <v>0</v>
      </c>
      <c r="D9" s="181">
        <f>IF('Commercial-Industriel'!D17="",0,'Commercial-Industriel'!D17)</f>
        <v>0</v>
      </c>
      <c r="E9" s="181">
        <f>IF('Commercial-Industriel'!D57="",0,'Commercial-Industriel'!D57)</f>
        <v>0</v>
      </c>
      <c r="F9" s="181">
        <f>IF('Eaux usées'!F15="",0,'Eaux usées'!F15)</f>
        <v>0</v>
      </c>
      <c r="G9" s="181">
        <f t="shared" si="0"/>
        <v>0</v>
      </c>
      <c r="H9" s="181" t="str">
        <f t="shared" si="1"/>
        <v/>
      </c>
      <c r="I9" s="130"/>
      <c r="J9" s="181">
        <f>IF(Résidentiel!K18="",0,Résidentiel!K18)</f>
        <v>0</v>
      </c>
      <c r="K9" s="181">
        <f>IF(Résidentiel!K59="",0,Résidentiel!K59)</f>
        <v>0</v>
      </c>
      <c r="L9" s="181">
        <f>IF('Commercial-Industriel'!K17="",0,'Commercial-Industriel'!K17)</f>
        <v>0</v>
      </c>
      <c r="M9" s="181">
        <f>IF('Commercial-Industriel'!K57="",0,'Commercial-Industriel'!K57)</f>
        <v>0</v>
      </c>
      <c r="N9" s="181">
        <f>IF('Eaux usées'!N15="",0,'Eaux usées'!N15)</f>
        <v>0</v>
      </c>
      <c r="O9" s="181">
        <f t="shared" si="2"/>
        <v>0</v>
      </c>
      <c r="P9" s="181" t="str">
        <f t="shared" si="3"/>
        <v/>
      </c>
      <c r="R9" t="str">
        <f t="shared" si="4"/>
        <v>Vaping devices</v>
      </c>
      <c r="S9" s="192">
        <f t="shared" si="5"/>
        <v>0</v>
      </c>
      <c r="T9" s="192">
        <f t="shared" si="6"/>
        <v>0</v>
      </c>
      <c r="U9" s="192">
        <f t="shared" si="7"/>
        <v>0</v>
      </c>
      <c r="V9" s="192">
        <f t="shared" si="8"/>
        <v>0</v>
      </c>
      <c r="W9" s="192">
        <f t="shared" si="9"/>
        <v>0</v>
      </c>
    </row>
    <row r="10" spans="1:39" ht="18" customHeight="1" x14ac:dyDescent="0.3">
      <c r="A10" s="126" t="str">
        <f>'Unités et gouvernance'!B23</f>
        <v>Bouchons de bouteille</v>
      </c>
      <c r="B10" s="181">
        <f>IF(Résidentiel!D19="",0,Résidentiel!D19)</f>
        <v>0</v>
      </c>
      <c r="C10" s="181">
        <f>IF(Résidentiel!D60="",0,Résidentiel!D60)</f>
        <v>0</v>
      </c>
      <c r="D10" s="181">
        <f>IF('Commercial-Industriel'!D18="",0,'Commercial-Industriel'!D18)</f>
        <v>0</v>
      </c>
      <c r="E10" s="181">
        <f>IF('Commercial-Industriel'!D58="",0,'Commercial-Industriel'!D58)</f>
        <v>0</v>
      </c>
      <c r="F10" s="181">
        <f>IF('Eaux usées'!F16="",0,'Eaux usées'!F16)</f>
        <v>0</v>
      </c>
      <c r="G10" s="181">
        <f t="shared" si="0"/>
        <v>0</v>
      </c>
      <c r="H10" s="181" t="str">
        <f t="shared" si="1"/>
        <v/>
      </c>
      <c r="I10" s="130"/>
      <c r="J10" s="181">
        <f>IF(Résidentiel!K19="",0,Résidentiel!K19)</f>
        <v>0</v>
      </c>
      <c r="K10" s="181">
        <f>IF(Résidentiel!K60="",0,Résidentiel!K60)</f>
        <v>0</v>
      </c>
      <c r="L10" s="181">
        <f>IF('Commercial-Industriel'!K18="",0,'Commercial-Industriel'!K18)</f>
        <v>0</v>
      </c>
      <c r="M10" s="181">
        <f>IF('Commercial-Industriel'!K58="",0,'Commercial-Industriel'!K58)</f>
        <v>0</v>
      </c>
      <c r="N10" s="181">
        <f>IF('Eaux usées'!N16="",0,'Eaux usées'!N16)</f>
        <v>0</v>
      </c>
      <c r="O10" s="181">
        <f t="shared" si="2"/>
        <v>0</v>
      </c>
      <c r="P10" s="181" t="str">
        <f t="shared" si="3"/>
        <v/>
      </c>
      <c r="R10" t="str">
        <f t="shared" si="4"/>
        <v>Bottle caps</v>
      </c>
      <c r="S10" s="192">
        <f t="shared" si="5"/>
        <v>0</v>
      </c>
      <c r="T10" s="192">
        <f t="shared" si="6"/>
        <v>0</v>
      </c>
      <c r="U10" s="192">
        <f t="shared" si="7"/>
        <v>0</v>
      </c>
      <c r="V10" s="192">
        <f t="shared" si="8"/>
        <v>0</v>
      </c>
      <c r="W10" s="192">
        <f t="shared" si="9"/>
        <v>0</v>
      </c>
    </row>
    <row r="11" spans="1:39" ht="18" customHeight="1" x14ac:dyDescent="0.3">
      <c r="A11" s="126" t="str">
        <f>'Unités et gouvernance'!B24</f>
        <v>Bouteilles en plastique</v>
      </c>
      <c r="B11" s="181">
        <f>IF(Résidentiel!D20="",0,Résidentiel!D20)</f>
        <v>0</v>
      </c>
      <c r="C11" s="181">
        <f>IF(Résidentiel!D61="",0,Résidentiel!D61)</f>
        <v>0</v>
      </c>
      <c r="D11" s="181">
        <f>IF('Commercial-Industriel'!D19="",0,'Commercial-Industriel'!D19)</f>
        <v>0</v>
      </c>
      <c r="E11" s="181">
        <f>IF('Commercial-Industriel'!D59="",0,'Commercial-Industriel'!D59)</f>
        <v>0</v>
      </c>
      <c r="F11" s="181">
        <f>IF('Eaux usées'!F17="",0,'Eaux usées'!F17)</f>
        <v>0</v>
      </c>
      <c r="G11" s="181">
        <f t="shared" si="0"/>
        <v>0</v>
      </c>
      <c r="H11" s="181" t="str">
        <f t="shared" si="1"/>
        <v/>
      </c>
      <c r="I11" s="130"/>
      <c r="J11" s="181">
        <f>IF(Résidentiel!K20="",0,Résidentiel!K20)</f>
        <v>0</v>
      </c>
      <c r="K11" s="181">
        <f>IF(Résidentiel!K61="",0,Résidentiel!K61)</f>
        <v>0</v>
      </c>
      <c r="L11" s="181">
        <f>IF('Commercial-Industriel'!K19="",0,'Commercial-Industriel'!K19)</f>
        <v>0</v>
      </c>
      <c r="M11" s="181">
        <f>IF('Commercial-Industriel'!K59="",0,'Commercial-Industriel'!K59)</f>
        <v>0</v>
      </c>
      <c r="N11" s="181">
        <f>IF('Eaux usées'!N17="",0,'Eaux usées'!N17)</f>
        <v>0</v>
      </c>
      <c r="O11" s="181">
        <f t="shared" si="2"/>
        <v>0</v>
      </c>
      <c r="P11" s="181" t="str">
        <f t="shared" si="3"/>
        <v/>
      </c>
      <c r="R11" t="str">
        <f t="shared" si="4"/>
        <v>Bouteilles en plastique</v>
      </c>
      <c r="S11" s="192">
        <f t="shared" si="5"/>
        <v>0</v>
      </c>
      <c r="T11" s="192">
        <f t="shared" si="6"/>
        <v>0</v>
      </c>
      <c r="U11" s="192">
        <f t="shared" si="7"/>
        <v>0</v>
      </c>
      <c r="V11" s="192">
        <f t="shared" si="8"/>
        <v>0</v>
      </c>
      <c r="W11" s="192">
        <f t="shared" si="9"/>
        <v>0</v>
      </c>
    </row>
    <row r="12" spans="1:39" ht="18" customHeight="1" x14ac:dyDescent="0.3">
      <c r="A12" s="126" t="str">
        <f>'Unités et gouvernance'!B25</f>
        <v>Barquettes en polystyrène</v>
      </c>
      <c r="B12" s="181">
        <f>IF(Résidentiel!D21="",0,Résidentiel!D21)</f>
        <v>0</v>
      </c>
      <c r="C12" s="181">
        <f>IF(Résidentiel!D62="",0,Résidentiel!D62)</f>
        <v>0</v>
      </c>
      <c r="D12" s="181">
        <f>IF('Commercial-Industriel'!D20="",0,'Commercial-Industriel'!D20)</f>
        <v>0</v>
      </c>
      <c r="E12" s="181">
        <f>IF('Commercial-Industriel'!D60="",0,'Commercial-Industriel'!D60)</f>
        <v>0</v>
      </c>
      <c r="F12" s="181">
        <f>IF('Eaux usées'!F18="",0,'Eaux usées'!F18)</f>
        <v>0</v>
      </c>
      <c r="G12" s="181">
        <f t="shared" si="0"/>
        <v>0</v>
      </c>
      <c r="H12" s="181" t="str">
        <f t="shared" si="1"/>
        <v/>
      </c>
      <c r="I12" s="130"/>
      <c r="J12" s="181">
        <f>IF(Résidentiel!K21="",0,Résidentiel!K21)</f>
        <v>0</v>
      </c>
      <c r="K12" s="181">
        <f>IF(Résidentiel!K62="",0,Résidentiel!K62)</f>
        <v>0</v>
      </c>
      <c r="L12" s="181">
        <f>IF('Commercial-Industriel'!K20="",0,'Commercial-Industriel'!K20)</f>
        <v>0</v>
      </c>
      <c r="M12" s="181">
        <f>IF('Commercial-Industriel'!K60="",0,'Commercial-Industriel'!K60)</f>
        <v>0</v>
      </c>
      <c r="N12" s="181">
        <f>IF('Eaux usées'!N18="",0,'Eaux usées'!N18)</f>
        <v>0</v>
      </c>
      <c r="O12" s="181">
        <f t="shared" si="2"/>
        <v>0</v>
      </c>
      <c r="P12" s="181" t="str">
        <f t="shared" si="3"/>
        <v/>
      </c>
      <c r="R12" t="str">
        <f t="shared" si="4"/>
        <v>Foam trays</v>
      </c>
      <c r="S12" s="192">
        <f t="shared" si="5"/>
        <v>0</v>
      </c>
      <c r="T12" s="192">
        <f t="shared" si="6"/>
        <v>0</v>
      </c>
      <c r="U12" s="192">
        <f t="shared" si="7"/>
        <v>0</v>
      </c>
      <c r="V12" s="192">
        <f t="shared" si="8"/>
        <v>0</v>
      </c>
      <c r="W12" s="192">
        <f t="shared" si="9"/>
        <v>0</v>
      </c>
    </row>
    <row r="13" spans="1:39" ht="18" customHeight="1" x14ac:dyDescent="0.3">
      <c r="A13" s="126" t="str">
        <f>'Unités et gouvernance'!B26</f>
        <v>Applicateurs de tampons hygiéniques</v>
      </c>
      <c r="B13" s="181">
        <f>IF(Résidentiel!D22="",0,Résidentiel!D22)</f>
        <v>0</v>
      </c>
      <c r="C13" s="181">
        <f>IF(Résidentiel!D63="",0,Résidentiel!D63)</f>
        <v>0</v>
      </c>
      <c r="D13" s="181">
        <f>IF('Commercial-Industriel'!D21="",0,'Commercial-Industriel'!D21)</f>
        <v>0</v>
      </c>
      <c r="E13" s="181">
        <f>IF('Commercial-Industriel'!D61="",0,'Commercial-Industriel'!D61)</f>
        <v>0</v>
      </c>
      <c r="F13" s="181">
        <f>IF('Eaux usées'!F19="",0,'Eaux usées'!F19)</f>
        <v>0</v>
      </c>
      <c r="G13" s="181">
        <f t="shared" si="0"/>
        <v>0</v>
      </c>
      <c r="H13" s="181" t="str">
        <f t="shared" si="1"/>
        <v/>
      </c>
      <c r="I13" s="130"/>
      <c r="J13" s="181">
        <f>IF(Résidentiel!K22="",0,Résidentiel!K22)</f>
        <v>0</v>
      </c>
      <c r="K13" s="181">
        <f>IF(Résidentiel!K63="",0,Résidentiel!K63)</f>
        <v>0</v>
      </c>
      <c r="L13" s="181">
        <f>IF('Commercial-Industriel'!K21="",0,'Commercial-Industriel'!K21)</f>
        <v>0</v>
      </c>
      <c r="M13" s="181">
        <f>IF('Commercial-Industriel'!K61="",0,'Commercial-Industriel'!K61)</f>
        <v>0</v>
      </c>
      <c r="N13" s="181">
        <f>IF('Eaux usées'!N19="",0,'Eaux usées'!N19)</f>
        <v>0</v>
      </c>
      <c r="O13" s="181">
        <f t="shared" si="2"/>
        <v>0</v>
      </c>
      <c r="P13" s="181" t="str">
        <f t="shared" si="3"/>
        <v/>
      </c>
      <c r="R13" t="str">
        <f t="shared" si="4"/>
        <v>Tampon applicators</v>
      </c>
      <c r="S13" s="192">
        <f t="shared" si="5"/>
        <v>0</v>
      </c>
      <c r="T13" s="192">
        <f t="shared" si="6"/>
        <v>0</v>
      </c>
      <c r="U13" s="192">
        <f t="shared" si="7"/>
        <v>0</v>
      </c>
      <c r="V13" s="192">
        <f t="shared" si="8"/>
        <v>0</v>
      </c>
      <c r="W13" s="192">
        <f t="shared" si="9"/>
        <v>0</v>
      </c>
    </row>
    <row r="14" spans="1:39" ht="18" customHeight="1" x14ac:dyDescent="0.3">
      <c r="A14" s="126" t="str">
        <f>'Unités et gouvernance'!B27</f>
        <v>Autre SUP 1</v>
      </c>
      <c r="B14" s="181">
        <f>IF(Résidentiel!D23="",0,Résidentiel!D23)</f>
        <v>0</v>
      </c>
      <c r="C14" s="181">
        <f>IF(Résidentiel!D64="",0,Résidentiel!D64)</f>
        <v>0</v>
      </c>
      <c r="D14" s="181">
        <f>IF('Commercial-Industriel'!D22="",0,'Commercial-Industriel'!D22)</f>
        <v>0</v>
      </c>
      <c r="E14" s="181">
        <f>IF('Commercial-Industriel'!D62="",0,'Commercial-Industriel'!D62)</f>
        <v>0</v>
      </c>
      <c r="F14" s="181">
        <f>IF('Eaux usées'!F20="",0,'Eaux usées'!F20)</f>
        <v>0</v>
      </c>
      <c r="G14" s="181">
        <f t="shared" si="0"/>
        <v>0</v>
      </c>
      <c r="H14" s="181" t="str">
        <f t="shared" si="1"/>
        <v/>
      </c>
      <c r="I14" s="130"/>
      <c r="J14" s="181">
        <f>IF(Résidentiel!K23="",0,Résidentiel!K23)</f>
        <v>0</v>
      </c>
      <c r="K14" s="181">
        <f>IF(Résidentiel!K64="",0,Résidentiel!K64)</f>
        <v>0</v>
      </c>
      <c r="L14" s="181">
        <f>IF('Commercial-Industriel'!K22="",0,'Commercial-Industriel'!K22)</f>
        <v>0</v>
      </c>
      <c r="M14" s="181">
        <f>IF('Commercial-Industriel'!K62="",0,'Commercial-Industriel'!K62)</f>
        <v>0</v>
      </c>
      <c r="N14" s="181">
        <f>IF('Eaux usées'!N20="",0,'Eaux usées'!N20)</f>
        <v>0</v>
      </c>
      <c r="O14" s="181">
        <f t="shared" si="2"/>
        <v>0</v>
      </c>
      <c r="P14" s="181" t="str">
        <f t="shared" si="3"/>
        <v/>
      </c>
      <c r="R14" t="str">
        <f t="shared" si="4"/>
        <v>Other SUP 1</v>
      </c>
      <c r="S14" s="192">
        <f t="shared" si="5"/>
        <v>0</v>
      </c>
      <c r="T14" s="192">
        <f t="shared" si="6"/>
        <v>0</v>
      </c>
      <c r="U14" s="192">
        <f t="shared" si="7"/>
        <v>0</v>
      </c>
      <c r="V14" s="192">
        <f t="shared" si="8"/>
        <v>0</v>
      </c>
      <c r="W14" s="192">
        <f t="shared" si="9"/>
        <v>0</v>
      </c>
    </row>
    <row r="15" spans="1:39" ht="18" customHeight="1" x14ac:dyDescent="0.3">
      <c r="A15" s="126" t="str">
        <f>'Unités et gouvernance'!B28</f>
        <v>Autre SUP 2</v>
      </c>
      <c r="B15" s="181">
        <f>IF(Résidentiel!D24="",0,Résidentiel!D24)</f>
        <v>0</v>
      </c>
      <c r="C15" s="181">
        <f>IF(Résidentiel!D65="",0,Résidentiel!D65)</f>
        <v>0</v>
      </c>
      <c r="D15" s="181">
        <f>IF('Commercial-Industriel'!D23="",0,'Commercial-Industriel'!D23)</f>
        <v>0</v>
      </c>
      <c r="E15" s="181">
        <f>IF('Commercial-Industriel'!D63="",0,'Commercial-Industriel'!D63)</f>
        <v>0</v>
      </c>
      <c r="F15" s="181">
        <f>IF('Eaux usées'!F21="",0,'Eaux usées'!F21)</f>
        <v>0</v>
      </c>
      <c r="G15" s="181">
        <f t="shared" si="0"/>
        <v>0</v>
      </c>
      <c r="H15" s="181" t="str">
        <f t="shared" si="1"/>
        <v/>
      </c>
      <c r="I15" s="130"/>
      <c r="J15" s="181">
        <f>IF(Résidentiel!K24="",0,Résidentiel!K24)</f>
        <v>0</v>
      </c>
      <c r="K15" s="181">
        <f>IF(Résidentiel!K65="",0,Résidentiel!K65)</f>
        <v>0</v>
      </c>
      <c r="L15" s="181">
        <f>IF('Commercial-Industriel'!K23="",0,'Commercial-Industriel'!K23)</f>
        <v>0</v>
      </c>
      <c r="M15" s="181">
        <f>IF('Commercial-Industriel'!K63="",0,'Commercial-Industriel'!K63)</f>
        <v>0</v>
      </c>
      <c r="N15" s="181">
        <f>IF('Eaux usées'!N21="",0,'Eaux usées'!N21)</f>
        <v>0</v>
      </c>
      <c r="O15" s="181">
        <f t="shared" si="2"/>
        <v>0</v>
      </c>
      <c r="P15" s="181" t="str">
        <f t="shared" si="3"/>
        <v/>
      </c>
      <c r="R15" t="str">
        <f t="shared" si="4"/>
        <v>Other SUP 2</v>
      </c>
      <c r="S15" s="192">
        <f t="shared" si="5"/>
        <v>0</v>
      </c>
      <c r="T15" s="192">
        <f t="shared" si="6"/>
        <v>0</v>
      </c>
      <c r="U15" s="192">
        <f t="shared" si="7"/>
        <v>0</v>
      </c>
      <c r="V15" s="192">
        <f t="shared" si="8"/>
        <v>0</v>
      </c>
      <c r="W15" s="192">
        <f t="shared" si="9"/>
        <v>0</v>
      </c>
    </row>
    <row r="16" spans="1:39" ht="18" customHeight="1" x14ac:dyDescent="0.3">
      <c r="A16" s="126" t="str">
        <f>'Unités et gouvernance'!B29</f>
        <v>Autre SUP 3</v>
      </c>
      <c r="B16" s="181">
        <f>IF(Résidentiel!D25="",0,Résidentiel!D25)</f>
        <v>0</v>
      </c>
      <c r="C16" s="181">
        <f>IF(Résidentiel!D66="",0,Résidentiel!D66)</f>
        <v>0</v>
      </c>
      <c r="D16" s="181">
        <f>IF('Commercial-Industriel'!D24="",0,'Commercial-Industriel'!D24)</f>
        <v>0</v>
      </c>
      <c r="E16" s="181">
        <f>IF('Commercial-Industriel'!D64="",0,'Commercial-Industriel'!D64)</f>
        <v>0</v>
      </c>
      <c r="F16" s="181">
        <f>IF('Eaux usées'!F22="",0,'Eaux usées'!F22)</f>
        <v>0</v>
      </c>
      <c r="G16" s="181">
        <f t="shared" si="0"/>
        <v>0</v>
      </c>
      <c r="H16" s="181" t="str">
        <f t="shared" si="1"/>
        <v/>
      </c>
      <c r="I16" s="130"/>
      <c r="J16" s="181">
        <f>IF(Résidentiel!K25="",0,Résidentiel!K25)</f>
        <v>0</v>
      </c>
      <c r="K16" s="181">
        <f>IF(Résidentiel!K66="",0,Résidentiel!K66)</f>
        <v>0</v>
      </c>
      <c r="L16" s="181">
        <f>IF('Commercial-Industriel'!K24="",0,'Commercial-Industriel'!K24)</f>
        <v>0</v>
      </c>
      <c r="M16" s="181">
        <f>IF('Commercial-Industriel'!K64="",0,'Commercial-Industriel'!K64)</f>
        <v>0</v>
      </c>
      <c r="N16" s="181">
        <f>IF('Eaux usées'!N22="",0,'Eaux usées'!N22)</f>
        <v>0</v>
      </c>
      <c r="O16" s="181">
        <f t="shared" si="2"/>
        <v>0</v>
      </c>
      <c r="P16" s="181" t="str">
        <f t="shared" si="3"/>
        <v/>
      </c>
      <c r="R16" t="str">
        <f t="shared" si="4"/>
        <v>Other SUP 3</v>
      </c>
      <c r="S16" s="192">
        <f t="shared" si="5"/>
        <v>0</v>
      </c>
      <c r="T16" s="192">
        <f t="shared" si="6"/>
        <v>0</v>
      </c>
      <c r="U16" s="192">
        <f t="shared" si="7"/>
        <v>0</v>
      </c>
      <c r="V16" s="192">
        <f t="shared" si="8"/>
        <v>0</v>
      </c>
      <c r="W16" s="192">
        <f t="shared" si="9"/>
        <v>0</v>
      </c>
    </row>
    <row r="17" spans="1:16" ht="18" customHeight="1" x14ac:dyDescent="0.3">
      <c r="A17" s="129" t="s">
        <v>437</v>
      </c>
      <c r="B17" s="182">
        <f t="shared" ref="B17:G17" si="10">SUM(B6:B16)</f>
        <v>0</v>
      </c>
      <c r="C17" s="182">
        <f t="shared" si="10"/>
        <v>0</v>
      </c>
      <c r="D17" s="182">
        <f t="shared" si="10"/>
        <v>0</v>
      </c>
      <c r="E17" s="182">
        <f t="shared" si="10"/>
        <v>0</v>
      </c>
      <c r="F17" s="182">
        <f t="shared" si="10"/>
        <v>0</v>
      </c>
      <c r="G17" s="182">
        <f t="shared" si="10"/>
        <v>0</v>
      </c>
      <c r="H17" s="182" t="str">
        <f t="shared" si="1"/>
        <v/>
      </c>
      <c r="I17" s="131"/>
      <c r="J17" s="182">
        <f t="shared" ref="J17:O17" si="11">SUM(J6:J16)</f>
        <v>0</v>
      </c>
      <c r="K17" s="182">
        <f t="shared" si="11"/>
        <v>0</v>
      </c>
      <c r="L17" s="182">
        <f t="shared" si="11"/>
        <v>0</v>
      </c>
      <c r="M17" s="182">
        <f t="shared" si="11"/>
        <v>0</v>
      </c>
      <c r="N17" s="182">
        <f t="shared" si="11"/>
        <v>0</v>
      </c>
      <c r="O17" s="182">
        <f t="shared" si="11"/>
        <v>0</v>
      </c>
      <c r="P17" s="182" t="str">
        <f t="shared" si="3"/>
        <v/>
      </c>
    </row>
    <row r="18" spans="1:16" ht="18" customHeight="1" x14ac:dyDescent="0.3">
      <c r="A18" s="129" t="s">
        <v>438</v>
      </c>
      <c r="B18" s="182">
        <f>Résidentiel!B9</f>
        <v>0</v>
      </c>
      <c r="C18" s="182">
        <f>Résidentiel!B50</f>
        <v>0</v>
      </c>
      <c r="D18" s="182" t="str">
        <f>'Commercial-Industriel'!B9</f>
        <v/>
      </c>
      <c r="E18" s="182">
        <f>'Commercial-Industriel'!B49</f>
        <v>0</v>
      </c>
      <c r="F18" s="182">
        <f>'Eaux usées'!B7</f>
        <v>0</v>
      </c>
      <c r="G18" s="182">
        <f>SUM(B18:F18)</f>
        <v>0</v>
      </c>
      <c r="H18" s="182" t="str">
        <f t="shared" si="1"/>
        <v/>
      </c>
      <c r="I18" s="131"/>
      <c r="J18" s="182">
        <f>Résidentiel!I9</f>
        <v>0</v>
      </c>
      <c r="K18" s="182">
        <f>Résidentiel!I50</f>
        <v>0</v>
      </c>
      <c r="L18" s="182" t="str">
        <f>'Commercial-Industriel'!I9</f>
        <v/>
      </c>
      <c r="M18" s="182">
        <f>'Commercial-Industriel'!I49</f>
        <v>0</v>
      </c>
      <c r="N18" s="182">
        <f>'Eaux usées'!J7</f>
        <v>0</v>
      </c>
      <c r="O18" s="182">
        <f>SUM(J18:N18)</f>
        <v>0</v>
      </c>
      <c r="P18" s="182" t="str">
        <f t="shared" si="3"/>
        <v/>
      </c>
    </row>
    <row r="19" spans="1:16" ht="18" customHeight="1" x14ac:dyDescent="0.3">
      <c r="A19" s="72"/>
      <c r="B19" s="72"/>
      <c r="C19" s="72"/>
      <c r="D19" s="72"/>
      <c r="E19" s="72"/>
      <c r="F19" s="72"/>
      <c r="G19" s="72"/>
      <c r="H19" s="72"/>
      <c r="I19" s="130"/>
      <c r="J19" s="72"/>
      <c r="K19" s="72"/>
      <c r="L19" s="72"/>
      <c r="M19" s="72"/>
      <c r="N19" s="72"/>
      <c r="O19" s="72"/>
      <c r="P19" s="72"/>
    </row>
    <row r="20" spans="1:16" ht="21.9" customHeight="1" x14ac:dyDescent="0.3">
      <c r="A20" s="227" t="s">
        <v>439</v>
      </c>
      <c r="B20" s="257"/>
      <c r="C20" s="257"/>
      <c r="D20" s="257"/>
      <c r="E20" s="257"/>
      <c r="F20" s="257"/>
      <c r="G20" s="257"/>
      <c r="H20" s="257"/>
      <c r="I20" s="130"/>
      <c r="J20" s="227" t="s">
        <v>440</v>
      </c>
      <c r="K20" s="257"/>
      <c r="L20" s="257"/>
      <c r="M20" s="257"/>
      <c r="N20" s="257"/>
      <c r="O20" s="257"/>
      <c r="P20" s="257"/>
    </row>
    <row r="21" spans="1:16" ht="18" customHeight="1" x14ac:dyDescent="0.3">
      <c r="A21" s="55" t="s">
        <v>423</v>
      </c>
      <c r="B21" s="55" t="s">
        <v>424</v>
      </c>
      <c r="C21" s="55" t="s">
        <v>425</v>
      </c>
      <c r="D21" s="55" t="s">
        <v>426</v>
      </c>
      <c r="E21" s="55" t="s">
        <v>427</v>
      </c>
      <c r="F21" s="55" t="s">
        <v>428</v>
      </c>
      <c r="G21" s="55" t="s">
        <v>429</v>
      </c>
      <c r="H21" s="55" t="s">
        <v>441</v>
      </c>
      <c r="I21" s="130"/>
      <c r="J21" s="55" t="s">
        <v>424</v>
      </c>
      <c r="K21" s="55" t="s">
        <v>425</v>
      </c>
      <c r="L21" s="55" t="s">
        <v>426</v>
      </c>
      <c r="M21" s="55" t="s">
        <v>427</v>
      </c>
      <c r="N21" s="55" t="s">
        <v>428</v>
      </c>
      <c r="O21" s="55" t="s">
        <v>429</v>
      </c>
      <c r="P21" s="55" t="s">
        <v>441</v>
      </c>
    </row>
    <row r="22" spans="1:16" ht="18" customHeight="1" x14ac:dyDescent="0.3">
      <c r="A22" s="126" t="str">
        <f>'Unités et gouvernance'!B19</f>
        <v>Gobelets pour boissons chaudes avec revêtement</v>
      </c>
      <c r="B22" s="123">
        <f>Résidentiel!E15</f>
        <v>0</v>
      </c>
      <c r="C22" s="123">
        <f>Résidentiel!E56</f>
        <v>0</v>
      </c>
      <c r="D22" s="123">
        <f>'Commercial-Industriel'!E14</f>
        <v>0</v>
      </c>
      <c r="E22" s="123">
        <f>'Commercial-Industriel'!E54</f>
        <v>0</v>
      </c>
      <c r="F22" s="123">
        <f>'Eaux usées'!G12</f>
        <v>0</v>
      </c>
      <c r="G22" s="123">
        <f t="shared" ref="G22:G32" si="12">IFERROR(SUM(B22:F22),0)</f>
        <v>0</v>
      </c>
      <c r="H22" s="123" t="str">
        <f t="shared" ref="H22:H34" si="13">IFERROR(G22/$B$3,"")</f>
        <v/>
      </c>
      <c r="I22" s="210"/>
      <c r="J22" s="123">
        <f>Résidentiel!L15</f>
        <v>0</v>
      </c>
      <c r="K22" s="123">
        <f>Résidentiel!L56</f>
        <v>0</v>
      </c>
      <c r="L22" s="123">
        <f>'Commercial-Industriel'!L14</f>
        <v>0</v>
      </c>
      <c r="M22" s="123">
        <f>'Commercial-Industriel'!L54</f>
        <v>0</v>
      </c>
      <c r="N22" s="123">
        <f>'Eaux usées'!O12</f>
        <v>0</v>
      </c>
      <c r="O22" s="123">
        <f t="shared" ref="O22:O32" si="14">IFERROR(SUM(J22:N22),0)</f>
        <v>0</v>
      </c>
      <c r="P22" s="123" t="str">
        <f t="shared" ref="P22:P34" si="15">IFERROR(O22/$B$3,"")</f>
        <v/>
      </c>
    </row>
    <row r="23" spans="1:16" ht="18" customHeight="1" x14ac:dyDescent="0.3">
      <c r="A23" s="126" t="str">
        <f>'Unités et gouvernance'!B20</f>
        <v>Gobelets pour boissons froides en plastique</v>
      </c>
      <c r="B23" s="123">
        <f>Résidentiel!E16</f>
        <v>0</v>
      </c>
      <c r="C23" s="123">
        <f>Résidentiel!E57</f>
        <v>0</v>
      </c>
      <c r="D23" s="123">
        <f>'Commercial-Industriel'!E15</f>
        <v>0</v>
      </c>
      <c r="E23" s="123">
        <f>'Commercial-Industriel'!E55</f>
        <v>0</v>
      </c>
      <c r="F23" s="123">
        <f>'Eaux usées'!G13</f>
        <v>0</v>
      </c>
      <c r="G23" s="123">
        <f t="shared" si="12"/>
        <v>0</v>
      </c>
      <c r="H23" s="123" t="str">
        <f t="shared" si="13"/>
        <v/>
      </c>
      <c r="I23" s="210"/>
      <c r="J23" s="123">
        <f>Résidentiel!L16</f>
        <v>0</v>
      </c>
      <c r="K23" s="123">
        <f>Résidentiel!L57</f>
        <v>0</v>
      </c>
      <c r="L23" s="123">
        <f>'Commercial-Industriel'!L15</f>
        <v>0</v>
      </c>
      <c r="M23" s="123">
        <f>'Commercial-Industriel'!L55</f>
        <v>0</v>
      </c>
      <c r="N23" s="123">
        <f>'Eaux usées'!O13</f>
        <v>0</v>
      </c>
      <c r="O23" s="123">
        <f t="shared" si="14"/>
        <v>0</v>
      </c>
      <c r="P23" s="123" t="str">
        <f t="shared" si="15"/>
        <v/>
      </c>
    </row>
    <row r="24" spans="1:16" ht="18" customHeight="1" x14ac:dyDescent="0.3">
      <c r="A24" s="126" t="str">
        <f>'Unités et gouvernance'!B21</f>
        <v>Couvercles de gobelet</v>
      </c>
      <c r="B24" s="123">
        <f>Résidentiel!E17</f>
        <v>0</v>
      </c>
      <c r="C24" s="123">
        <f>Résidentiel!E58</f>
        <v>0</v>
      </c>
      <c r="D24" s="123">
        <f>'Commercial-Industriel'!E16</f>
        <v>0</v>
      </c>
      <c r="E24" s="123">
        <f>'Commercial-Industriel'!E56</f>
        <v>0</v>
      </c>
      <c r="F24" s="123">
        <f>'Eaux usées'!G14</f>
        <v>0</v>
      </c>
      <c r="G24" s="123">
        <f t="shared" si="12"/>
        <v>0</v>
      </c>
      <c r="H24" s="123" t="str">
        <f t="shared" si="13"/>
        <v/>
      </c>
      <c r="I24" s="210"/>
      <c r="J24" s="123">
        <f>Résidentiel!L17</f>
        <v>0</v>
      </c>
      <c r="K24" s="123">
        <f>Résidentiel!L58</f>
        <v>0</v>
      </c>
      <c r="L24" s="123">
        <f>'Commercial-Industriel'!L16</f>
        <v>0</v>
      </c>
      <c r="M24" s="123">
        <f>'Commercial-Industriel'!L56</f>
        <v>0</v>
      </c>
      <c r="N24" s="123">
        <f>'Eaux usées'!O14</f>
        <v>0</v>
      </c>
      <c r="O24" s="123">
        <f t="shared" si="14"/>
        <v>0</v>
      </c>
      <c r="P24" s="123" t="str">
        <f t="shared" si="15"/>
        <v/>
      </c>
    </row>
    <row r="25" spans="1:16" ht="18" customHeight="1" x14ac:dyDescent="0.3">
      <c r="A25" s="126" t="str">
        <f>'Unités et gouvernance'!B22</f>
        <v>Dispositifs de vapotage</v>
      </c>
      <c r="B25" s="123">
        <f>Résidentiel!E18</f>
        <v>0</v>
      </c>
      <c r="C25" s="123">
        <f>Résidentiel!E59</f>
        <v>0</v>
      </c>
      <c r="D25" s="123">
        <f>'Commercial-Industriel'!E17</f>
        <v>0</v>
      </c>
      <c r="E25" s="123">
        <f>'Commercial-Industriel'!E57</f>
        <v>0</v>
      </c>
      <c r="F25" s="123">
        <f>'Eaux usées'!G15</f>
        <v>0</v>
      </c>
      <c r="G25" s="123">
        <f t="shared" si="12"/>
        <v>0</v>
      </c>
      <c r="H25" s="123" t="str">
        <f t="shared" si="13"/>
        <v/>
      </c>
      <c r="I25" s="210"/>
      <c r="J25" s="123">
        <f>Résidentiel!L18</f>
        <v>0</v>
      </c>
      <c r="K25" s="123">
        <f>Résidentiel!L59</f>
        <v>0</v>
      </c>
      <c r="L25" s="123">
        <f>'Commercial-Industriel'!L17</f>
        <v>0</v>
      </c>
      <c r="M25" s="123">
        <f>'Commercial-Industriel'!L57</f>
        <v>0</v>
      </c>
      <c r="N25" s="123">
        <f>'Eaux usées'!O15</f>
        <v>0</v>
      </c>
      <c r="O25" s="123">
        <f t="shared" si="14"/>
        <v>0</v>
      </c>
      <c r="P25" s="123" t="str">
        <f t="shared" si="15"/>
        <v/>
      </c>
    </row>
    <row r="26" spans="1:16" ht="18" customHeight="1" x14ac:dyDescent="0.3">
      <c r="A26" s="126" t="str">
        <f>'Unités et gouvernance'!B23</f>
        <v>Bouchons de bouteille</v>
      </c>
      <c r="B26" s="123">
        <f>Résidentiel!E19</f>
        <v>0</v>
      </c>
      <c r="C26" s="123">
        <f>Résidentiel!E60</f>
        <v>0</v>
      </c>
      <c r="D26" s="123">
        <f>'Commercial-Industriel'!E18</f>
        <v>0</v>
      </c>
      <c r="E26" s="123">
        <f>'Commercial-Industriel'!E58</f>
        <v>0</v>
      </c>
      <c r="F26" s="123">
        <f>'Eaux usées'!G16</f>
        <v>0</v>
      </c>
      <c r="G26" s="123">
        <f t="shared" si="12"/>
        <v>0</v>
      </c>
      <c r="H26" s="123" t="str">
        <f t="shared" si="13"/>
        <v/>
      </c>
      <c r="I26" s="210"/>
      <c r="J26" s="123">
        <f>Résidentiel!L19</f>
        <v>0</v>
      </c>
      <c r="K26" s="123">
        <f>Résidentiel!L60</f>
        <v>0</v>
      </c>
      <c r="L26" s="123">
        <f>'Commercial-Industriel'!L18</f>
        <v>0</v>
      </c>
      <c r="M26" s="123">
        <f>'Commercial-Industriel'!L58</f>
        <v>0</v>
      </c>
      <c r="N26" s="123">
        <f>'Eaux usées'!O16</f>
        <v>0</v>
      </c>
      <c r="O26" s="123">
        <f t="shared" si="14"/>
        <v>0</v>
      </c>
      <c r="P26" s="123" t="str">
        <f t="shared" si="15"/>
        <v/>
      </c>
    </row>
    <row r="27" spans="1:16" ht="18" customHeight="1" x14ac:dyDescent="0.3">
      <c r="A27" s="126" t="str">
        <f>'Unités et gouvernance'!B24</f>
        <v>Bouteilles en plastique</v>
      </c>
      <c r="B27" s="123">
        <f>Résidentiel!E20</f>
        <v>0</v>
      </c>
      <c r="C27" s="123">
        <f>Résidentiel!E61</f>
        <v>0</v>
      </c>
      <c r="D27" s="123">
        <f>'Commercial-Industriel'!E19</f>
        <v>0</v>
      </c>
      <c r="E27" s="123">
        <f>'Commercial-Industriel'!E59</f>
        <v>0</v>
      </c>
      <c r="F27" s="123">
        <f>'Eaux usées'!G17</f>
        <v>0</v>
      </c>
      <c r="G27" s="123">
        <f t="shared" si="12"/>
        <v>0</v>
      </c>
      <c r="H27" s="123" t="str">
        <f t="shared" si="13"/>
        <v/>
      </c>
      <c r="I27" s="210"/>
      <c r="J27" s="123">
        <f>Résidentiel!L20</f>
        <v>0</v>
      </c>
      <c r="K27" s="123">
        <f>Résidentiel!L61</f>
        <v>0</v>
      </c>
      <c r="L27" s="123">
        <f>'Commercial-Industriel'!L19</f>
        <v>0</v>
      </c>
      <c r="M27" s="123">
        <f>'Commercial-Industriel'!L59</f>
        <v>0</v>
      </c>
      <c r="N27" s="123">
        <f>'Eaux usées'!O17</f>
        <v>0</v>
      </c>
      <c r="O27" s="123">
        <f t="shared" si="14"/>
        <v>0</v>
      </c>
      <c r="P27" s="123" t="str">
        <f t="shared" si="15"/>
        <v/>
      </c>
    </row>
    <row r="28" spans="1:16" ht="18" customHeight="1" x14ac:dyDescent="0.3">
      <c r="A28" s="126" t="str">
        <f>'Unités et gouvernance'!B25</f>
        <v>Barquettes en polystyrène</v>
      </c>
      <c r="B28" s="123">
        <f>Résidentiel!E21</f>
        <v>0</v>
      </c>
      <c r="C28" s="123">
        <f>Résidentiel!E62</f>
        <v>0</v>
      </c>
      <c r="D28" s="123">
        <f>'Commercial-Industriel'!E20</f>
        <v>0</v>
      </c>
      <c r="E28" s="123">
        <f>'Commercial-Industriel'!E60</f>
        <v>0</v>
      </c>
      <c r="F28" s="123">
        <f>'Eaux usées'!G18</f>
        <v>0</v>
      </c>
      <c r="G28" s="123">
        <f t="shared" si="12"/>
        <v>0</v>
      </c>
      <c r="H28" s="123" t="str">
        <f t="shared" si="13"/>
        <v/>
      </c>
      <c r="I28" s="210"/>
      <c r="J28" s="123">
        <f>Résidentiel!L21</f>
        <v>0</v>
      </c>
      <c r="K28" s="123">
        <f>Résidentiel!L62</f>
        <v>0</v>
      </c>
      <c r="L28" s="123">
        <f>'Commercial-Industriel'!L20</f>
        <v>0</v>
      </c>
      <c r="M28" s="123">
        <f>'Commercial-Industriel'!L60</f>
        <v>0</v>
      </c>
      <c r="N28" s="123">
        <f>'Eaux usées'!O18</f>
        <v>0</v>
      </c>
      <c r="O28" s="123">
        <f t="shared" si="14"/>
        <v>0</v>
      </c>
      <c r="P28" s="123" t="str">
        <f t="shared" si="15"/>
        <v/>
      </c>
    </row>
    <row r="29" spans="1:16" ht="18" customHeight="1" x14ac:dyDescent="0.3">
      <c r="A29" s="126" t="str">
        <f>'Unités et gouvernance'!B26</f>
        <v>Applicateurs de tampons hygiéniques</v>
      </c>
      <c r="B29" s="123">
        <f>Résidentiel!E22</f>
        <v>0</v>
      </c>
      <c r="C29" s="123">
        <f>Résidentiel!E63</f>
        <v>0</v>
      </c>
      <c r="D29" s="123">
        <f>'Commercial-Industriel'!E21</f>
        <v>0</v>
      </c>
      <c r="E29" s="123">
        <f>'Commercial-Industriel'!E61</f>
        <v>0</v>
      </c>
      <c r="F29" s="123">
        <f>'Eaux usées'!G19</f>
        <v>0</v>
      </c>
      <c r="G29" s="123">
        <f t="shared" si="12"/>
        <v>0</v>
      </c>
      <c r="H29" s="123" t="str">
        <f t="shared" si="13"/>
        <v/>
      </c>
      <c r="I29" s="210"/>
      <c r="J29" s="123">
        <f>Résidentiel!L22</f>
        <v>0</v>
      </c>
      <c r="K29" s="123">
        <f>Résidentiel!L63</f>
        <v>0</v>
      </c>
      <c r="L29" s="123">
        <f>'Commercial-Industriel'!L21</f>
        <v>0</v>
      </c>
      <c r="M29" s="123">
        <f>'Commercial-Industriel'!L61</f>
        <v>0</v>
      </c>
      <c r="N29" s="123">
        <f>'Eaux usées'!O19</f>
        <v>0</v>
      </c>
      <c r="O29" s="123">
        <f t="shared" si="14"/>
        <v>0</v>
      </c>
      <c r="P29" s="123" t="str">
        <f t="shared" si="15"/>
        <v/>
      </c>
    </row>
    <row r="30" spans="1:16" ht="18" customHeight="1" x14ac:dyDescent="0.3">
      <c r="A30" s="126" t="str">
        <f>'Unités et gouvernance'!B27</f>
        <v>Autre SUP 1</v>
      </c>
      <c r="B30" s="123">
        <f>Résidentiel!E23</f>
        <v>0</v>
      </c>
      <c r="C30" s="123">
        <f>Résidentiel!E64</f>
        <v>0</v>
      </c>
      <c r="D30" s="123">
        <f>'Commercial-Industriel'!E22</f>
        <v>0</v>
      </c>
      <c r="E30" s="123">
        <f>'Commercial-Industriel'!E62</f>
        <v>0</v>
      </c>
      <c r="F30" s="123">
        <f>'Eaux usées'!G20</f>
        <v>0</v>
      </c>
      <c r="G30" s="123">
        <f t="shared" si="12"/>
        <v>0</v>
      </c>
      <c r="H30" s="123" t="str">
        <f t="shared" si="13"/>
        <v/>
      </c>
      <c r="I30" s="210"/>
      <c r="J30" s="123">
        <f>Résidentiel!L23</f>
        <v>0</v>
      </c>
      <c r="K30" s="123">
        <f>Résidentiel!L64</f>
        <v>0</v>
      </c>
      <c r="L30" s="123">
        <f>'Commercial-Industriel'!L22</f>
        <v>0</v>
      </c>
      <c r="M30" s="123">
        <f>'Commercial-Industriel'!L62</f>
        <v>0</v>
      </c>
      <c r="N30" s="123">
        <f>'Eaux usées'!O20</f>
        <v>0</v>
      </c>
      <c r="O30" s="123">
        <f t="shared" si="14"/>
        <v>0</v>
      </c>
      <c r="P30" s="123" t="str">
        <f t="shared" si="15"/>
        <v/>
      </c>
    </row>
    <row r="31" spans="1:16" ht="18" customHeight="1" x14ac:dyDescent="0.3">
      <c r="A31" s="126" t="str">
        <f>'Unités et gouvernance'!B28</f>
        <v>Autre SUP 2</v>
      </c>
      <c r="B31" s="123">
        <f>Résidentiel!E24</f>
        <v>0</v>
      </c>
      <c r="C31" s="123">
        <f>Résidentiel!E65</f>
        <v>0</v>
      </c>
      <c r="D31" s="123">
        <f>'Commercial-Industriel'!E23</f>
        <v>0</v>
      </c>
      <c r="E31" s="123">
        <f>'Commercial-Industriel'!E63</f>
        <v>0</v>
      </c>
      <c r="F31" s="123">
        <f>'Eaux usées'!G21</f>
        <v>0</v>
      </c>
      <c r="G31" s="123">
        <f t="shared" si="12"/>
        <v>0</v>
      </c>
      <c r="H31" s="123" t="str">
        <f t="shared" si="13"/>
        <v/>
      </c>
      <c r="I31" s="210"/>
      <c r="J31" s="123">
        <f>Résidentiel!L24</f>
        <v>0</v>
      </c>
      <c r="K31" s="123">
        <f>Résidentiel!L65</f>
        <v>0</v>
      </c>
      <c r="L31" s="123">
        <f>'Commercial-Industriel'!L23</f>
        <v>0</v>
      </c>
      <c r="M31" s="123">
        <f>'Commercial-Industriel'!L63</f>
        <v>0</v>
      </c>
      <c r="N31" s="123">
        <f>'Eaux usées'!O21</f>
        <v>0</v>
      </c>
      <c r="O31" s="123">
        <f t="shared" si="14"/>
        <v>0</v>
      </c>
      <c r="P31" s="123" t="str">
        <f t="shared" si="15"/>
        <v/>
      </c>
    </row>
    <row r="32" spans="1:16" ht="18" customHeight="1" x14ac:dyDescent="0.3">
      <c r="A32" s="126" t="str">
        <f>'Unités et gouvernance'!B29</f>
        <v>Autre SUP 3</v>
      </c>
      <c r="B32" s="123">
        <f>Résidentiel!E25</f>
        <v>0</v>
      </c>
      <c r="C32" s="123">
        <f>Résidentiel!E66</f>
        <v>0</v>
      </c>
      <c r="D32" s="123">
        <f>'Commercial-Industriel'!E24</f>
        <v>0</v>
      </c>
      <c r="E32" s="123">
        <f>'Commercial-Industriel'!E64</f>
        <v>0</v>
      </c>
      <c r="F32" s="123">
        <f>'Eaux usées'!G22</f>
        <v>0</v>
      </c>
      <c r="G32" s="123">
        <f t="shared" si="12"/>
        <v>0</v>
      </c>
      <c r="H32" s="123" t="str">
        <f t="shared" si="13"/>
        <v/>
      </c>
      <c r="I32" s="210"/>
      <c r="J32" s="123">
        <f>Résidentiel!L25</f>
        <v>0</v>
      </c>
      <c r="K32" s="123">
        <f>Résidentiel!L66</f>
        <v>0</v>
      </c>
      <c r="L32" s="123">
        <f>'Commercial-Industriel'!L24</f>
        <v>0</v>
      </c>
      <c r="M32" s="123">
        <f>'Commercial-Industriel'!L64</f>
        <v>0</v>
      </c>
      <c r="N32" s="123">
        <f>'Eaux usées'!O22</f>
        <v>0</v>
      </c>
      <c r="O32" s="123">
        <f t="shared" si="14"/>
        <v>0</v>
      </c>
      <c r="P32" s="123" t="str">
        <f t="shared" si="15"/>
        <v/>
      </c>
    </row>
    <row r="33" spans="1:49" ht="18" customHeight="1" x14ac:dyDescent="0.3">
      <c r="A33" s="129" t="s">
        <v>442</v>
      </c>
      <c r="B33" s="211">
        <f t="shared" ref="B33:F33" si="16">SUM(B22:B32)</f>
        <v>0</v>
      </c>
      <c r="C33" s="211">
        <f t="shared" si="16"/>
        <v>0</v>
      </c>
      <c r="D33" s="211">
        <f t="shared" si="16"/>
        <v>0</v>
      </c>
      <c r="E33" s="211">
        <f t="shared" si="16"/>
        <v>0</v>
      </c>
      <c r="F33" s="211">
        <f t="shared" si="16"/>
        <v>0</v>
      </c>
      <c r="G33" s="211">
        <f>IFERROR(SUM(G22:G32),0)</f>
        <v>0</v>
      </c>
      <c r="H33" s="211" t="str">
        <f t="shared" si="13"/>
        <v/>
      </c>
      <c r="I33" s="212"/>
      <c r="J33" s="211">
        <f t="shared" ref="J33:N33" si="17">SUM(J22:J32)</f>
        <v>0</v>
      </c>
      <c r="K33" s="211">
        <f t="shared" si="17"/>
        <v>0</v>
      </c>
      <c r="L33" s="211">
        <f t="shared" si="17"/>
        <v>0</v>
      </c>
      <c r="M33" s="211">
        <f t="shared" si="17"/>
        <v>0</v>
      </c>
      <c r="N33" s="211">
        <f t="shared" si="17"/>
        <v>0</v>
      </c>
      <c r="O33" s="211">
        <f>IFERROR(SUM(O22:O32),0)</f>
        <v>0</v>
      </c>
      <c r="P33" s="211" t="str">
        <f t="shared" si="15"/>
        <v/>
      </c>
    </row>
    <row r="34" spans="1:49" ht="18" customHeight="1" x14ac:dyDescent="0.3">
      <c r="A34" s="129" t="s">
        <v>443</v>
      </c>
      <c r="B34" s="211">
        <f>Résidentiel!B10</f>
        <v>0</v>
      </c>
      <c r="C34" s="211">
        <f>Résidentiel!B51</f>
        <v>0</v>
      </c>
      <c r="D34" s="211">
        <f>'Commercial-Industriel'!B10</f>
        <v>0</v>
      </c>
      <c r="E34" s="211">
        <f>'Commercial-Industriel'!B50</f>
        <v>0</v>
      </c>
      <c r="F34" s="211">
        <f>'Eaux usées'!B32</f>
        <v>0</v>
      </c>
      <c r="G34" s="211">
        <f>SUM(B34:F34)</f>
        <v>0</v>
      </c>
      <c r="H34" s="211" t="str">
        <f t="shared" si="13"/>
        <v/>
      </c>
      <c r="I34" s="212"/>
      <c r="J34" s="211">
        <f>Résidentiel!I10</f>
        <v>0</v>
      </c>
      <c r="K34" s="211">
        <f>Résidentiel!I51</f>
        <v>0</v>
      </c>
      <c r="L34" s="211">
        <f>'Commercial-Industriel'!I10</f>
        <v>0</v>
      </c>
      <c r="M34" s="211">
        <f>'Commercial-Industriel'!I50</f>
        <v>0</v>
      </c>
      <c r="N34" s="211">
        <f>'Eaux usées'!J32</f>
        <v>0</v>
      </c>
      <c r="O34" s="211">
        <f>SUM(J34:N34)</f>
        <v>0</v>
      </c>
      <c r="P34" s="211" t="str">
        <f t="shared" si="15"/>
        <v/>
      </c>
    </row>
    <row r="35" spans="1:49" ht="18" customHeight="1" x14ac:dyDescent="0.3">
      <c r="A35" s="72" t="s">
        <v>444</v>
      </c>
      <c r="B35" s="72"/>
      <c r="C35" s="72"/>
      <c r="D35" s="72"/>
      <c r="E35" s="72"/>
      <c r="F35" s="72"/>
      <c r="G35" s="72"/>
      <c r="H35" s="72"/>
      <c r="I35" s="22"/>
      <c r="J35" s="72"/>
      <c r="K35" s="72"/>
      <c r="L35" s="72"/>
      <c r="M35" s="72"/>
      <c r="N35" s="72"/>
      <c r="O35" s="72"/>
      <c r="P35" s="72"/>
    </row>
    <row r="36" spans="1:49" ht="21.9" customHeight="1" x14ac:dyDescent="0.3">
      <c r="A36" s="227" t="s">
        <v>445</v>
      </c>
      <c r="B36" s="257"/>
      <c r="C36" s="257"/>
      <c r="D36" s="257"/>
      <c r="E36" s="257"/>
      <c r="F36" s="257"/>
      <c r="G36" s="72"/>
      <c r="H36" s="72"/>
      <c r="I36" s="22"/>
      <c r="J36" s="72"/>
      <c r="K36" s="72"/>
      <c r="L36" s="72"/>
      <c r="M36" s="72"/>
      <c r="N36" s="72"/>
      <c r="O36" s="72"/>
      <c r="P36" s="72"/>
    </row>
    <row r="37" spans="1:49" ht="18" customHeight="1" x14ac:dyDescent="0.3">
      <c r="A37" s="55" t="s">
        <v>446</v>
      </c>
      <c r="B37" s="55" t="s">
        <v>447</v>
      </c>
      <c r="C37" s="55" t="s">
        <v>448</v>
      </c>
      <c r="D37" s="55" t="s">
        <v>449</v>
      </c>
      <c r="E37" s="55" t="s">
        <v>450</v>
      </c>
      <c r="F37" s="55" t="s">
        <v>451</v>
      </c>
      <c r="G37" s="72"/>
      <c r="H37" s="72"/>
      <c r="I37" s="22"/>
      <c r="J37" s="72"/>
      <c r="K37" s="72"/>
      <c r="L37" s="72"/>
      <c r="M37" s="72"/>
      <c r="N37" s="72"/>
      <c r="O37" s="72"/>
      <c r="P37" s="72"/>
    </row>
    <row r="38" spans="1:49" ht="18" customHeight="1" x14ac:dyDescent="0.3">
      <c r="A38" s="72" t="s">
        <v>452</v>
      </c>
      <c r="B38" s="123">
        <f>G17</f>
        <v>0</v>
      </c>
      <c r="C38" s="123">
        <f>O17</f>
        <v>0</v>
      </c>
      <c r="D38" s="123">
        <f t="shared" ref="D38:D41" si="18">C38-B38</f>
        <v>0</v>
      </c>
      <c r="E38" s="124">
        <f t="shared" ref="E38:E41" si="19">IF(B38&gt;0,(C38-B38)/B38,0)</f>
        <v>0</v>
      </c>
      <c r="F38" s="125" t="str">
        <f t="shared" ref="F38:F41" si="20">IF(D38&gt;0,"↑",IF(D38&lt;0,"↓","→"))</f>
        <v>→</v>
      </c>
      <c r="G38" s="72"/>
      <c r="H38" s="72"/>
      <c r="I38" s="22"/>
      <c r="J38" s="72"/>
      <c r="K38" s="72"/>
      <c r="L38" s="72"/>
      <c r="M38" s="72"/>
      <c r="N38" s="72"/>
      <c r="O38" s="72"/>
      <c r="P38" s="72"/>
    </row>
    <row r="39" spans="1:49" ht="18" customHeight="1" x14ac:dyDescent="0.3">
      <c r="A39" s="72" t="s">
        <v>453</v>
      </c>
      <c r="B39" s="123">
        <f>G18</f>
        <v>0</v>
      </c>
      <c r="C39" s="123">
        <f>O18</f>
        <v>0</v>
      </c>
      <c r="D39" s="123">
        <f t="shared" si="18"/>
        <v>0</v>
      </c>
      <c r="E39" s="124">
        <f t="shared" si="19"/>
        <v>0</v>
      </c>
      <c r="F39" s="125" t="str">
        <f t="shared" si="20"/>
        <v>→</v>
      </c>
      <c r="G39" s="72"/>
      <c r="H39" s="72"/>
      <c r="I39" s="22"/>
      <c r="J39" s="72"/>
      <c r="K39" s="72"/>
      <c r="L39" s="72"/>
      <c r="M39" s="72"/>
      <c r="N39" s="72"/>
      <c r="O39" s="72"/>
      <c r="P39" s="72"/>
    </row>
    <row r="40" spans="1:49" ht="18" customHeight="1" x14ac:dyDescent="0.3">
      <c r="A40" s="72" t="s">
        <v>454</v>
      </c>
      <c r="B40" s="123">
        <f>IFERROR(G33,0)</f>
        <v>0</v>
      </c>
      <c r="C40" s="123">
        <f>IFERROR(O33,0)</f>
        <v>0</v>
      </c>
      <c r="D40" s="123">
        <f>IFERROR(C40-B40,0)</f>
        <v>0</v>
      </c>
      <c r="E40" s="124">
        <f>IFERROR(IF(B40=0,0,D40/B40),0)</f>
        <v>0</v>
      </c>
      <c r="F40" s="125" t="str">
        <f>IF(D40&gt;0,"↑",IF(D40&lt;0,"↓","→"))</f>
        <v>→</v>
      </c>
      <c r="G40" s="72"/>
      <c r="H40" s="72"/>
      <c r="I40" s="22"/>
      <c r="J40" s="72"/>
      <c r="K40" s="72"/>
      <c r="L40" s="72"/>
      <c r="M40" s="72"/>
      <c r="N40" s="72"/>
      <c r="O40" s="72"/>
      <c r="P40" s="72"/>
    </row>
    <row r="41" spans="1:49" ht="18" customHeight="1" x14ac:dyDescent="0.3">
      <c r="A41" s="72" t="s">
        <v>454</v>
      </c>
      <c r="B41" s="123">
        <f>G34</f>
        <v>0</v>
      </c>
      <c r="C41" s="123">
        <f>O34</f>
        <v>0</v>
      </c>
      <c r="D41" s="123">
        <f t="shared" si="18"/>
        <v>0</v>
      </c>
      <c r="E41" s="124">
        <f t="shared" si="19"/>
        <v>0</v>
      </c>
      <c r="F41" s="125" t="str">
        <f t="shared" si="20"/>
        <v>→</v>
      </c>
      <c r="G41" s="72"/>
      <c r="H41" s="72"/>
      <c r="I41" s="22"/>
      <c r="J41" s="72"/>
      <c r="K41" s="72"/>
      <c r="L41" s="72"/>
      <c r="M41" s="72"/>
      <c r="N41" s="72"/>
      <c r="O41" s="72"/>
      <c r="P41" s="72"/>
    </row>
    <row r="42" spans="1:49" ht="18" customHeight="1" x14ac:dyDescent="0.3">
      <c r="A42" s="72" t="s">
        <v>455</v>
      </c>
      <c r="B42" s="123" t="str">
        <f>IFERROR(G17/$B$3,"")</f>
        <v/>
      </c>
      <c r="C42" s="123" t="str">
        <f>IFERROR(O17/$B$3,"")</f>
        <v/>
      </c>
      <c r="D42" s="123" t="str">
        <f>IFERROR(C42-B42,"")</f>
        <v/>
      </c>
      <c r="E42" s="124" t="str">
        <f>IFERROR(IF(B42=0,0,D42/B42),"")</f>
        <v/>
      </c>
      <c r="F42" s="125" t="str">
        <f>IFERROR(IF(D42&gt;0,"↑",IF(D42&lt;0,"↓","→")),"")</f>
        <v>↑</v>
      </c>
      <c r="G42" s="72"/>
      <c r="H42" s="72"/>
      <c r="I42" s="22"/>
      <c r="J42" s="72"/>
      <c r="K42" s="72"/>
      <c r="L42" s="72"/>
      <c r="M42" s="72"/>
      <c r="N42" s="72"/>
      <c r="O42" s="72"/>
      <c r="P42" s="72"/>
    </row>
    <row r="43" spans="1:49" ht="18" customHeight="1" x14ac:dyDescent="0.3">
      <c r="A43" s="72" t="s">
        <v>455</v>
      </c>
      <c r="B43" s="123" t="str">
        <f>IFERROR(H33,0)</f>
        <v/>
      </c>
      <c r="C43" s="123" t="str">
        <f>IFERROR(P33,0)</f>
        <v/>
      </c>
      <c r="D43" s="123">
        <f>IFERROR(C43-B43,0)</f>
        <v>0</v>
      </c>
      <c r="E43" s="124">
        <f>IFERROR(IF(B43=0,0,D43/B43),0)</f>
        <v>0</v>
      </c>
      <c r="F43" s="125" t="str">
        <f>IF(D43&gt;0,"↑",IF(D43&lt;0,"↓","→"))</f>
        <v>→</v>
      </c>
      <c r="G43" s="72"/>
      <c r="H43" s="72"/>
      <c r="I43" s="22"/>
      <c r="J43" s="72"/>
      <c r="K43" s="72"/>
      <c r="L43" s="72"/>
      <c r="M43" s="72"/>
      <c r="N43" s="72"/>
      <c r="O43" s="72"/>
      <c r="P43" s="72"/>
    </row>
    <row r="44" spans="1:49" ht="18" customHeight="1" x14ac:dyDescent="0.3">
      <c r="A44" s="22" t="s">
        <v>456</v>
      </c>
      <c r="B44" s="188"/>
      <c r="C44" s="188"/>
      <c r="D44" s="188"/>
      <c r="E44" s="189"/>
      <c r="F44" s="190"/>
      <c r="G44" s="22"/>
      <c r="H44" s="22"/>
      <c r="I44" s="22"/>
      <c r="J44" s="22"/>
      <c r="K44" s="22"/>
      <c r="L44" s="22"/>
      <c r="M44" s="22"/>
      <c r="N44" s="22"/>
      <c r="O44" s="22"/>
      <c r="P44" s="22"/>
    </row>
    <row r="45" spans="1:49" ht="20.100000000000001" customHeight="1" x14ac:dyDescent="0.3">
      <c r="A45" s="263" t="s">
        <v>457</v>
      </c>
      <c r="B45" s="264"/>
      <c r="C45" s="264"/>
      <c r="D45" s="264"/>
      <c r="E45" s="264"/>
      <c r="F45" s="264"/>
      <c r="G45" s="264"/>
      <c r="H45" s="264"/>
      <c r="I45" s="264"/>
      <c r="J45" s="264"/>
      <c r="K45" s="264"/>
      <c r="L45" s="264"/>
      <c r="M45" s="264"/>
      <c r="N45" s="264"/>
      <c r="O45" s="264"/>
      <c r="P45" s="264"/>
    </row>
    <row r="46" spans="1:49" x14ac:dyDescent="0.3">
      <c r="A46" s="193" t="s">
        <v>457</v>
      </c>
      <c r="B46" s="193"/>
      <c r="C46" s="193"/>
      <c r="D46" s="193"/>
      <c r="E46" s="193"/>
      <c r="F46" s="193"/>
      <c r="G46" s="193"/>
      <c r="H46" s="193" t="s">
        <v>458</v>
      </c>
      <c r="I46" s="193"/>
      <c r="J46" s="193"/>
      <c r="K46" s="193"/>
      <c r="M46" s="92"/>
      <c r="N46" s="92"/>
      <c r="O46" s="94"/>
      <c r="P46" s="94"/>
    </row>
    <row r="47" spans="1:49" ht="20.100000000000001" customHeight="1" x14ac:dyDescent="0.3">
      <c r="A47" s="179"/>
      <c r="E47" s="92"/>
      <c r="F47" s="92"/>
      <c r="G47" s="92"/>
      <c r="H47" s="92"/>
      <c r="I47" s="92"/>
      <c r="J47" s="92"/>
      <c r="K47" s="92"/>
      <c r="L47" s="92"/>
      <c r="M47" s="92"/>
      <c r="N47" s="92"/>
      <c r="O47"/>
      <c r="P47"/>
    </row>
    <row r="48" spans="1:49" ht="20.100000000000001" customHeight="1" x14ac:dyDescent="0.3">
      <c r="F48"/>
      <c r="O48"/>
      <c r="P48"/>
      <c r="S48" t="s">
        <v>459</v>
      </c>
      <c r="T48" t="s">
        <v>460</v>
      </c>
      <c r="U48" t="s">
        <v>461</v>
      </c>
      <c r="V48" t="s">
        <v>462</v>
      </c>
      <c r="W48" t="s">
        <v>463</v>
      </c>
      <c r="X48" t="s">
        <v>464</v>
      </c>
      <c r="Y48" t="s">
        <v>465</v>
      </c>
      <c r="Z48" t="s">
        <v>466</v>
      </c>
      <c r="AA48" t="s">
        <v>467</v>
      </c>
      <c r="AB48" t="s">
        <v>468</v>
      </c>
      <c r="AC48" t="s">
        <v>469</v>
      </c>
      <c r="AD48" t="s">
        <v>470</v>
      </c>
      <c r="AE48" t="s">
        <v>460</v>
      </c>
      <c r="AF48" t="s">
        <v>470</v>
      </c>
      <c r="AG48" t="s">
        <v>461</v>
      </c>
      <c r="AH48" t="s">
        <v>470</v>
      </c>
      <c r="AI48" t="s">
        <v>462</v>
      </c>
      <c r="AJ48" t="s">
        <v>470</v>
      </c>
      <c r="AK48" t="s">
        <v>463</v>
      </c>
      <c r="AL48" t="s">
        <v>470</v>
      </c>
      <c r="AM48" t="s">
        <v>464</v>
      </c>
      <c r="AN48" t="s">
        <v>470</v>
      </c>
      <c r="AO48" t="s">
        <v>465</v>
      </c>
      <c r="AP48" t="s">
        <v>470</v>
      </c>
      <c r="AQ48" t="s">
        <v>466</v>
      </c>
      <c r="AR48" t="s">
        <v>470</v>
      </c>
      <c r="AS48" t="s">
        <v>467</v>
      </c>
      <c r="AT48" t="s">
        <v>470</v>
      </c>
      <c r="AU48" t="s">
        <v>468</v>
      </c>
      <c r="AV48" t="s">
        <v>470</v>
      </c>
      <c r="AW48" t="s">
        <v>469</v>
      </c>
    </row>
    <row r="49" spans="1:49" ht="20.100000000000001" customHeight="1" x14ac:dyDescent="0.3">
      <c r="F49"/>
      <c r="O49"/>
      <c r="P49"/>
      <c r="S49">
        <f>B22</f>
        <v>0</v>
      </c>
      <c r="T49">
        <f>B23</f>
        <v>0</v>
      </c>
      <c r="U49">
        <f>B24</f>
        <v>0</v>
      </c>
      <c r="V49">
        <f>B25</f>
        <v>0</v>
      </c>
      <c r="W49">
        <f>B26</f>
        <v>0</v>
      </c>
      <c r="X49">
        <f>B27</f>
        <v>0</v>
      </c>
      <c r="Y49">
        <f>B28</f>
        <v>0</v>
      </c>
      <c r="Z49">
        <f>B29</f>
        <v>0</v>
      </c>
      <c r="AA49">
        <f>B30</f>
        <v>0</v>
      </c>
      <c r="AB49">
        <f>B31</f>
        <v>0</v>
      </c>
      <c r="AC49">
        <f>B32</f>
        <v>0</v>
      </c>
      <c r="AD49" t="s">
        <v>471</v>
      </c>
      <c r="AE49">
        <f>B23</f>
        <v>0</v>
      </c>
      <c r="AF49" t="s">
        <v>471</v>
      </c>
      <c r="AG49">
        <f>B24</f>
        <v>0</v>
      </c>
      <c r="AH49" t="s">
        <v>471</v>
      </c>
      <c r="AI49">
        <f>B25</f>
        <v>0</v>
      </c>
      <c r="AJ49" t="s">
        <v>471</v>
      </c>
      <c r="AK49">
        <f>B26</f>
        <v>0</v>
      </c>
      <c r="AL49" t="s">
        <v>471</v>
      </c>
      <c r="AM49">
        <f>B27</f>
        <v>0</v>
      </c>
      <c r="AN49" t="s">
        <v>471</v>
      </c>
      <c r="AO49">
        <f>B28</f>
        <v>0</v>
      </c>
      <c r="AP49" t="s">
        <v>471</v>
      </c>
      <c r="AQ49">
        <f>B29</f>
        <v>0</v>
      </c>
      <c r="AR49" t="s">
        <v>471</v>
      </c>
      <c r="AS49">
        <f>B30</f>
        <v>0</v>
      </c>
      <c r="AT49" t="s">
        <v>471</v>
      </c>
      <c r="AU49">
        <f>B31</f>
        <v>0</v>
      </c>
      <c r="AV49" t="s">
        <v>471</v>
      </c>
      <c r="AW49">
        <f>B32</f>
        <v>0</v>
      </c>
    </row>
    <row r="50" spans="1:49" ht="20.100000000000001" customHeight="1" x14ac:dyDescent="0.3">
      <c r="F50"/>
      <c r="O50"/>
      <c r="P50"/>
      <c r="S50">
        <f>C22</f>
        <v>0</v>
      </c>
      <c r="T50">
        <f>C23</f>
        <v>0</v>
      </c>
      <c r="U50">
        <f>C24</f>
        <v>0</v>
      </c>
      <c r="V50">
        <f>C25</f>
        <v>0</v>
      </c>
      <c r="W50">
        <f>C26</f>
        <v>0</v>
      </c>
      <c r="X50">
        <f>C27</f>
        <v>0</v>
      </c>
      <c r="Y50">
        <f>C28</f>
        <v>0</v>
      </c>
      <c r="Z50">
        <f>C29</f>
        <v>0</v>
      </c>
      <c r="AA50">
        <f>C30</f>
        <v>0</v>
      </c>
      <c r="AB50">
        <f>C31</f>
        <v>0</v>
      </c>
      <c r="AC50">
        <f>C32</f>
        <v>0</v>
      </c>
      <c r="AD50" t="s">
        <v>472</v>
      </c>
      <c r="AE50">
        <f>C23</f>
        <v>0</v>
      </c>
      <c r="AF50" t="s">
        <v>472</v>
      </c>
      <c r="AG50">
        <f>C24</f>
        <v>0</v>
      </c>
      <c r="AH50" t="s">
        <v>472</v>
      </c>
      <c r="AI50">
        <f>C25</f>
        <v>0</v>
      </c>
      <c r="AJ50" t="s">
        <v>472</v>
      </c>
      <c r="AK50">
        <f>C26</f>
        <v>0</v>
      </c>
      <c r="AL50" t="s">
        <v>472</v>
      </c>
      <c r="AM50">
        <f>C27</f>
        <v>0</v>
      </c>
      <c r="AN50" t="s">
        <v>472</v>
      </c>
      <c r="AO50">
        <f>C28</f>
        <v>0</v>
      </c>
      <c r="AP50" t="s">
        <v>472</v>
      </c>
      <c r="AQ50">
        <f>C29</f>
        <v>0</v>
      </c>
      <c r="AR50" t="s">
        <v>472</v>
      </c>
      <c r="AS50">
        <f>C30</f>
        <v>0</v>
      </c>
      <c r="AT50" t="s">
        <v>472</v>
      </c>
      <c r="AU50">
        <f>C31</f>
        <v>0</v>
      </c>
      <c r="AV50" t="s">
        <v>472</v>
      </c>
      <c r="AW50">
        <f>C32</f>
        <v>0</v>
      </c>
    </row>
    <row r="51" spans="1:49" ht="20.100000000000001" customHeight="1" x14ac:dyDescent="0.3">
      <c r="F51"/>
      <c r="O51"/>
      <c r="P51"/>
      <c r="S51">
        <f>D22</f>
        <v>0</v>
      </c>
      <c r="T51">
        <f>D23</f>
        <v>0</v>
      </c>
      <c r="U51">
        <f>D24</f>
        <v>0</v>
      </c>
      <c r="V51">
        <f>D25</f>
        <v>0</v>
      </c>
      <c r="W51">
        <f>D26</f>
        <v>0</v>
      </c>
      <c r="X51">
        <f>D27</f>
        <v>0</v>
      </c>
      <c r="Y51">
        <f>D28</f>
        <v>0</v>
      </c>
      <c r="Z51">
        <f>D29</f>
        <v>0</v>
      </c>
      <c r="AA51">
        <f>D30</f>
        <v>0</v>
      </c>
      <c r="AB51">
        <f>D31</f>
        <v>0</v>
      </c>
      <c r="AC51">
        <f>D32</f>
        <v>0</v>
      </c>
      <c r="AD51" t="s">
        <v>473</v>
      </c>
      <c r="AE51">
        <f>D23</f>
        <v>0</v>
      </c>
      <c r="AF51" t="s">
        <v>473</v>
      </c>
      <c r="AG51">
        <f>D24</f>
        <v>0</v>
      </c>
      <c r="AH51" t="s">
        <v>473</v>
      </c>
      <c r="AI51">
        <f>D25</f>
        <v>0</v>
      </c>
      <c r="AJ51" t="s">
        <v>473</v>
      </c>
      <c r="AK51">
        <f>D26</f>
        <v>0</v>
      </c>
      <c r="AL51" t="s">
        <v>473</v>
      </c>
      <c r="AM51">
        <f>D27</f>
        <v>0</v>
      </c>
      <c r="AN51" t="s">
        <v>473</v>
      </c>
      <c r="AO51">
        <f>D28</f>
        <v>0</v>
      </c>
      <c r="AP51" t="s">
        <v>473</v>
      </c>
      <c r="AQ51">
        <f>D29</f>
        <v>0</v>
      </c>
      <c r="AR51" t="s">
        <v>473</v>
      </c>
      <c r="AS51">
        <f>D30</f>
        <v>0</v>
      </c>
      <c r="AT51" t="s">
        <v>473</v>
      </c>
      <c r="AU51">
        <f>D31</f>
        <v>0</v>
      </c>
      <c r="AV51" t="s">
        <v>473</v>
      </c>
      <c r="AW51">
        <f>D32</f>
        <v>0</v>
      </c>
    </row>
    <row r="52" spans="1:49" ht="20.100000000000001" customHeight="1" x14ac:dyDescent="0.3">
      <c r="F52"/>
      <c r="O52"/>
      <c r="P52"/>
      <c r="R52" t="s">
        <v>474</v>
      </c>
      <c r="S52">
        <f>E22</f>
        <v>0</v>
      </c>
      <c r="T52">
        <f>E23</f>
        <v>0</v>
      </c>
      <c r="U52">
        <f>E24</f>
        <v>0</v>
      </c>
      <c r="V52">
        <f>E25</f>
        <v>0</v>
      </c>
      <c r="W52">
        <f>E26</f>
        <v>0</v>
      </c>
      <c r="X52">
        <f>E27</f>
        <v>0</v>
      </c>
      <c r="Y52">
        <f>E28</f>
        <v>0</v>
      </c>
      <c r="Z52">
        <f>E29</f>
        <v>0</v>
      </c>
      <c r="AA52">
        <f>E30</f>
        <v>0</v>
      </c>
      <c r="AB52">
        <f>E31</f>
        <v>0</v>
      </c>
      <c r="AC52">
        <f>E32</f>
        <v>0</v>
      </c>
      <c r="AD52" t="s">
        <v>474</v>
      </c>
      <c r="AE52">
        <f>E23</f>
        <v>0</v>
      </c>
      <c r="AF52" t="s">
        <v>474</v>
      </c>
      <c r="AG52">
        <f>E24</f>
        <v>0</v>
      </c>
      <c r="AH52" t="s">
        <v>474</v>
      </c>
      <c r="AI52">
        <f>E25</f>
        <v>0</v>
      </c>
      <c r="AJ52" t="s">
        <v>474</v>
      </c>
      <c r="AK52">
        <f>E26</f>
        <v>0</v>
      </c>
      <c r="AL52" t="s">
        <v>474</v>
      </c>
      <c r="AM52">
        <f>E27</f>
        <v>0</v>
      </c>
      <c r="AN52" t="s">
        <v>474</v>
      </c>
      <c r="AO52">
        <f>E28</f>
        <v>0</v>
      </c>
      <c r="AP52" t="s">
        <v>474</v>
      </c>
      <c r="AQ52">
        <f>E29</f>
        <v>0</v>
      </c>
      <c r="AR52" t="s">
        <v>474</v>
      </c>
      <c r="AS52">
        <f>E30</f>
        <v>0</v>
      </c>
      <c r="AT52" t="s">
        <v>474</v>
      </c>
      <c r="AU52">
        <f>E31</f>
        <v>0</v>
      </c>
      <c r="AV52" t="s">
        <v>474</v>
      </c>
      <c r="AW52">
        <f>E32</f>
        <v>0</v>
      </c>
    </row>
    <row r="53" spans="1:49" x14ac:dyDescent="0.3">
      <c r="F53"/>
      <c r="O53"/>
      <c r="P53"/>
      <c r="R53" t="s">
        <v>475</v>
      </c>
      <c r="S53">
        <f>F22</f>
        <v>0</v>
      </c>
      <c r="T53">
        <f>F23</f>
        <v>0</v>
      </c>
      <c r="U53">
        <f>F24</f>
        <v>0</v>
      </c>
      <c r="V53">
        <f>F25</f>
        <v>0</v>
      </c>
      <c r="W53">
        <f>F26</f>
        <v>0</v>
      </c>
      <c r="X53">
        <f>F27</f>
        <v>0</v>
      </c>
      <c r="Y53">
        <f>F28</f>
        <v>0</v>
      </c>
      <c r="Z53">
        <f>F29</f>
        <v>0</v>
      </c>
      <c r="AA53">
        <f>F30</f>
        <v>0</v>
      </c>
      <c r="AB53">
        <f>F31</f>
        <v>0</v>
      </c>
      <c r="AC53">
        <f>F32</f>
        <v>0</v>
      </c>
      <c r="AD53" t="s">
        <v>475</v>
      </c>
      <c r="AE53">
        <f>F23</f>
        <v>0</v>
      </c>
      <c r="AF53" t="s">
        <v>475</v>
      </c>
      <c r="AG53">
        <f>F24</f>
        <v>0</v>
      </c>
      <c r="AH53" t="s">
        <v>475</v>
      </c>
      <c r="AI53">
        <f>F25</f>
        <v>0</v>
      </c>
      <c r="AJ53" t="s">
        <v>475</v>
      </c>
      <c r="AK53">
        <f>F26</f>
        <v>0</v>
      </c>
      <c r="AL53" t="s">
        <v>475</v>
      </c>
      <c r="AM53">
        <f>F27</f>
        <v>0</v>
      </c>
      <c r="AN53" t="s">
        <v>475</v>
      </c>
      <c r="AO53">
        <f>F28</f>
        <v>0</v>
      </c>
      <c r="AP53" t="s">
        <v>475</v>
      </c>
      <c r="AQ53">
        <f>F29</f>
        <v>0</v>
      </c>
      <c r="AR53" t="s">
        <v>475</v>
      </c>
      <c r="AS53">
        <f>F30</f>
        <v>0</v>
      </c>
      <c r="AT53" t="s">
        <v>475</v>
      </c>
      <c r="AU53">
        <f>F31</f>
        <v>0</v>
      </c>
      <c r="AV53" t="s">
        <v>475</v>
      </c>
      <c r="AW53">
        <f>F32</f>
        <v>0</v>
      </c>
    </row>
    <row r="54" spans="1:49" x14ac:dyDescent="0.3">
      <c r="F54"/>
      <c r="O54"/>
      <c r="P54"/>
    </row>
    <row r="55" spans="1:49" x14ac:dyDescent="0.3">
      <c r="F55"/>
      <c r="O55"/>
      <c r="P55"/>
    </row>
    <row r="56" spans="1:49" x14ac:dyDescent="0.3">
      <c r="F56"/>
      <c r="O56"/>
      <c r="P56"/>
    </row>
    <row r="57" spans="1:49" ht="15.6" x14ac:dyDescent="0.3">
      <c r="A57" s="191"/>
      <c r="F57"/>
      <c r="O57"/>
      <c r="P57"/>
    </row>
    <row r="58" spans="1:49" x14ac:dyDescent="0.3">
      <c r="A58" s="173"/>
      <c r="F58"/>
      <c r="O58"/>
      <c r="P58"/>
    </row>
    <row r="59" spans="1:49" x14ac:dyDescent="0.3">
      <c r="F59"/>
      <c r="O59"/>
      <c r="P59"/>
    </row>
    <row r="60" spans="1:49" x14ac:dyDescent="0.3">
      <c r="F60"/>
      <c r="O60"/>
      <c r="P60"/>
    </row>
    <row r="61" spans="1:49" ht="15.6" x14ac:dyDescent="0.3">
      <c r="A61" s="179"/>
      <c r="F61"/>
      <c r="O61"/>
      <c r="P61"/>
    </row>
    <row r="62" spans="1:49" x14ac:dyDescent="0.3">
      <c r="A62" s="180"/>
      <c r="F62"/>
      <c r="O62"/>
      <c r="P62"/>
    </row>
    <row r="63" spans="1:49" x14ac:dyDescent="0.3">
      <c r="A63" s="208" t="str">
        <f>"SUP Weight by Stream - Year "&amp;'Unités et gouvernance'!B14&amp;" (kg)"</f>
        <v>SUP Weight by Stream - Year 2010 (kg)</v>
      </c>
      <c r="F63"/>
      <c r="H63" s="208" t="str">
        <f>"SUP Weight by Stream - Year "&amp;'Unités et gouvernance'!B15&amp;" (kg)"</f>
        <v>SUP Weight by Stream - Year 2026 (kg)</v>
      </c>
      <c r="O63"/>
      <c r="P63"/>
    </row>
    <row r="64" spans="1:49" x14ac:dyDescent="0.3">
      <c r="F64"/>
      <c r="O64"/>
      <c r="P64"/>
    </row>
    <row r="65" spans="1:16" x14ac:dyDescent="0.3">
      <c r="F65"/>
      <c r="O65"/>
      <c r="P65"/>
    </row>
    <row r="66" spans="1:16" x14ac:dyDescent="0.3">
      <c r="F66"/>
      <c r="O66"/>
      <c r="P66"/>
    </row>
    <row r="67" spans="1:16" x14ac:dyDescent="0.3">
      <c r="F67"/>
      <c r="O67"/>
      <c r="P67"/>
    </row>
    <row r="68" spans="1:16" x14ac:dyDescent="0.3">
      <c r="F68"/>
      <c r="O68"/>
      <c r="P68"/>
    </row>
    <row r="69" spans="1:16" ht="15.6" x14ac:dyDescent="0.3">
      <c r="A69" s="262"/>
      <c r="B69" s="262"/>
      <c r="C69" s="262"/>
      <c r="D69" s="262"/>
      <c r="E69" s="262"/>
      <c r="F69" s="262"/>
      <c r="G69" s="262"/>
      <c r="H69" s="262"/>
      <c r="I69" s="262"/>
      <c r="J69" s="262"/>
      <c r="K69" s="262"/>
      <c r="L69" s="262"/>
      <c r="M69" s="262"/>
      <c r="N69" s="262"/>
      <c r="O69" s="262"/>
      <c r="P69" s="262"/>
    </row>
    <row r="70" spans="1:16" x14ac:dyDescent="0.3">
      <c r="F70"/>
      <c r="O70"/>
      <c r="P70"/>
    </row>
    <row r="71" spans="1:16" ht="15.6" x14ac:dyDescent="0.3">
      <c r="A71" s="255"/>
      <c r="B71" s="261"/>
      <c r="C71" s="261"/>
      <c r="D71" s="261"/>
      <c r="E71" s="261"/>
      <c r="F71" s="261"/>
      <c r="G71" s="261"/>
      <c r="H71" s="261"/>
      <c r="O71"/>
      <c r="P71"/>
    </row>
    <row r="72" spans="1:16" hidden="1" x14ac:dyDescent="0.3">
      <c r="F72"/>
      <c r="O72"/>
      <c r="P72"/>
    </row>
    <row r="73" spans="1:16" x14ac:dyDescent="0.3">
      <c r="F73"/>
      <c r="O73"/>
      <c r="P73"/>
    </row>
    <row r="74" spans="1:16" x14ac:dyDescent="0.3">
      <c r="F74"/>
      <c r="O74"/>
      <c r="P74"/>
    </row>
    <row r="75" spans="1:16" x14ac:dyDescent="0.3">
      <c r="F75"/>
      <c r="O75"/>
      <c r="P75"/>
    </row>
    <row r="76" spans="1:16" x14ac:dyDescent="0.3">
      <c r="F76"/>
      <c r="O76"/>
      <c r="P76"/>
    </row>
    <row r="77" spans="1:16" x14ac:dyDescent="0.3">
      <c r="F77"/>
      <c r="O77"/>
      <c r="P77"/>
    </row>
    <row r="78" spans="1:16" x14ac:dyDescent="0.3">
      <c r="F78"/>
      <c r="O78"/>
      <c r="P78"/>
    </row>
    <row r="79" spans="1:16" x14ac:dyDescent="0.3">
      <c r="F79"/>
      <c r="O79"/>
      <c r="P79"/>
    </row>
    <row r="80" spans="1:16" ht="20.399999999999999" customHeight="1" x14ac:dyDescent="0.3">
      <c r="F80"/>
      <c r="O80"/>
      <c r="P80"/>
    </row>
    <row r="81" spans="1:16" s="193" customFormat="1" x14ac:dyDescent="0.3">
      <c r="A81" s="193" t="str">
        <f>"Per Capita SUP Weight by Stream - Year "&amp;'Unités et gouvernance'!B14&amp;" (kg/person)"</f>
        <v>Per Capita SUP Weight by Stream - Year 2010 (kg/person)</v>
      </c>
      <c r="F81" s="213"/>
      <c r="H81" s="193" t="str">
        <f>"Per Capita SUP Weight by Stream - Year "&amp;'Unités et gouvernance'!B15&amp;" (kg/person)"</f>
        <v>Per Capita SUP Weight by Stream - Year 2026 (kg/person)</v>
      </c>
    </row>
    <row r="82" spans="1:16" x14ac:dyDescent="0.3">
      <c r="O82"/>
      <c r="P82"/>
    </row>
    <row r="83" spans="1:16" ht="15.6" x14ac:dyDescent="0.3">
      <c r="A83" s="255"/>
      <c r="B83" s="255"/>
      <c r="C83" s="255"/>
      <c r="D83" s="255"/>
      <c r="E83" s="255"/>
      <c r="F83" s="255"/>
      <c r="G83" s="255"/>
      <c r="H83" s="255"/>
      <c r="I83" s="255"/>
      <c r="J83" s="255"/>
      <c r="K83" s="255"/>
      <c r="L83" s="255"/>
      <c r="M83" s="255"/>
      <c r="N83" s="255"/>
      <c r="O83" s="255"/>
      <c r="P83" s="255"/>
    </row>
    <row r="84" spans="1:16" x14ac:dyDescent="0.3">
      <c r="A84" s="256"/>
      <c r="B84" s="256"/>
      <c r="C84" s="256"/>
      <c r="D84" s="256"/>
      <c r="E84" s="256"/>
      <c r="F84" s="256"/>
      <c r="G84" s="256"/>
      <c r="H84" s="256"/>
      <c r="I84" s="256"/>
      <c r="J84" s="256"/>
      <c r="K84" s="256"/>
      <c r="L84" s="256"/>
      <c r="M84" s="256"/>
      <c r="N84" s="256"/>
      <c r="O84" s="256"/>
      <c r="P84" s="256"/>
    </row>
    <row r="85" spans="1:16" x14ac:dyDescent="0.3">
      <c r="O85"/>
      <c r="P85"/>
    </row>
    <row r="86" spans="1:16" x14ac:dyDescent="0.3">
      <c r="O86"/>
      <c r="P86"/>
    </row>
    <row r="87" spans="1:16" x14ac:dyDescent="0.3">
      <c r="O87"/>
      <c r="P87"/>
    </row>
    <row r="88" spans="1:16" x14ac:dyDescent="0.3">
      <c r="O88"/>
      <c r="P88"/>
    </row>
    <row r="89" spans="1:16" x14ac:dyDescent="0.3">
      <c r="O89"/>
      <c r="P89"/>
    </row>
    <row r="90" spans="1:16" x14ac:dyDescent="0.3">
      <c r="O90"/>
      <c r="P90"/>
    </row>
    <row r="91" spans="1:16" x14ac:dyDescent="0.3">
      <c r="O91"/>
      <c r="P91"/>
    </row>
    <row r="92" spans="1:16" x14ac:dyDescent="0.3">
      <c r="O92"/>
      <c r="P92"/>
    </row>
    <row r="93" spans="1:16" x14ac:dyDescent="0.3">
      <c r="O93"/>
      <c r="P93"/>
    </row>
    <row r="94" spans="1:16" x14ac:dyDescent="0.3">
      <c r="O94"/>
      <c r="P94"/>
    </row>
    <row r="95" spans="1:16" x14ac:dyDescent="0.3">
      <c r="O95"/>
      <c r="P95"/>
    </row>
    <row r="96" spans="1:16" x14ac:dyDescent="0.3">
      <c r="O96"/>
      <c r="P96"/>
    </row>
    <row r="97" spans="1:16" x14ac:dyDescent="0.3">
      <c r="O97"/>
      <c r="P97"/>
    </row>
    <row r="98" spans="1:16" x14ac:dyDescent="0.3">
      <c r="O98"/>
      <c r="P98"/>
    </row>
    <row r="99" spans="1:16" x14ac:dyDescent="0.3">
      <c r="O99"/>
      <c r="P99"/>
    </row>
    <row r="100" spans="1:16" x14ac:dyDescent="0.3">
      <c r="O100"/>
      <c r="P100"/>
    </row>
    <row r="101" spans="1:16" x14ac:dyDescent="0.3">
      <c r="A101" s="193" t="str">
        <f>"PIE CHARTS - SUP COST DISTRIBUTION BY STREAM - Year "&amp;'Unités et gouvernance'!B14&amp;" ("&amp;'Unités et gouvernance'!B5&amp;")"</f>
        <v>PIE CHARTS - SUP COST DISTRIBUTION BY STREAM - Year 2010 (CAD)</v>
      </c>
      <c r="B101" s="193"/>
      <c r="C101" s="193"/>
      <c r="O101"/>
      <c r="P101"/>
    </row>
    <row r="102" spans="1:16" x14ac:dyDescent="0.3">
      <c r="O102"/>
      <c r="P102"/>
    </row>
    <row r="103" spans="1:16" x14ac:dyDescent="0.3">
      <c r="O103"/>
      <c r="P103"/>
    </row>
    <row r="104" spans="1:16" x14ac:dyDescent="0.3">
      <c r="O104"/>
      <c r="P104"/>
    </row>
    <row r="105" spans="1:16" x14ac:dyDescent="0.3">
      <c r="O105"/>
      <c r="P105"/>
    </row>
    <row r="106" spans="1:16" x14ac:dyDescent="0.3">
      <c r="O106"/>
      <c r="P106"/>
    </row>
    <row r="107" spans="1:16" x14ac:dyDescent="0.3">
      <c r="O107"/>
      <c r="P107"/>
    </row>
    <row r="108" spans="1:16" x14ac:dyDescent="0.3">
      <c r="O108"/>
      <c r="P108"/>
    </row>
    <row r="109" spans="1:16" x14ac:dyDescent="0.3">
      <c r="O109"/>
      <c r="P109"/>
    </row>
    <row r="110" spans="1:16" x14ac:dyDescent="0.3">
      <c r="O110"/>
      <c r="P110"/>
    </row>
    <row r="111" spans="1:16" x14ac:dyDescent="0.3">
      <c r="O111"/>
      <c r="P111"/>
    </row>
    <row r="112" spans="1:16" x14ac:dyDescent="0.3">
      <c r="O112"/>
      <c r="P112"/>
    </row>
    <row r="113" spans="15:16" x14ac:dyDescent="0.3">
      <c r="O113"/>
      <c r="P113"/>
    </row>
    <row r="114" spans="15:16" x14ac:dyDescent="0.3">
      <c r="O114"/>
      <c r="P114"/>
    </row>
    <row r="115" spans="15:16" x14ac:dyDescent="0.3">
      <c r="O115"/>
      <c r="P115"/>
    </row>
    <row r="116" spans="15:16" x14ac:dyDescent="0.3">
      <c r="O116"/>
      <c r="P116"/>
    </row>
    <row r="117" spans="15:16" x14ac:dyDescent="0.3">
      <c r="O117"/>
      <c r="P117"/>
    </row>
    <row r="118" spans="15:16" x14ac:dyDescent="0.3">
      <c r="O118"/>
      <c r="P118"/>
    </row>
    <row r="119" spans="15:16" x14ac:dyDescent="0.3">
      <c r="O119"/>
      <c r="P119"/>
    </row>
    <row r="120" spans="15:16" x14ac:dyDescent="0.3">
      <c r="O120"/>
      <c r="P120"/>
    </row>
    <row r="121" spans="15:16" x14ac:dyDescent="0.3">
      <c r="O121"/>
      <c r="P121"/>
    </row>
    <row r="122" spans="15:16" x14ac:dyDescent="0.3">
      <c r="O122"/>
      <c r="P122"/>
    </row>
    <row r="123" spans="15:16" x14ac:dyDescent="0.3">
      <c r="O123"/>
      <c r="P123"/>
    </row>
    <row r="124" spans="15:16" x14ac:dyDescent="0.3">
      <c r="O124"/>
      <c r="P124"/>
    </row>
    <row r="125" spans="15:16" x14ac:dyDescent="0.3">
      <c r="O125"/>
      <c r="P125"/>
    </row>
    <row r="165" spans="1:16" x14ac:dyDescent="0.3">
      <c r="A165" s="193" t="str">
        <f>"PIE CHARTS - SUP COST DISTRIBUTION BY STREAM - Year "&amp;'Unités et gouvernance'!B15&amp;" ("&amp;'Unités et gouvernance'!B5&amp;")"</f>
        <v>PIE CHARTS - SUP COST DISTRIBUTION BY STREAM - Year 2026 (CAD)</v>
      </c>
      <c r="B165" s="193"/>
      <c r="C165" s="193"/>
      <c r="O165"/>
      <c r="P165"/>
    </row>
  </sheetData>
  <sheetProtection sheet="1" objects="1" scenarios="1"/>
  <mergeCells count="12">
    <mergeCell ref="A83:P83"/>
    <mergeCell ref="A84:P84"/>
    <mergeCell ref="A36:F36"/>
    <mergeCell ref="A1:P1"/>
    <mergeCell ref="A4:H4"/>
    <mergeCell ref="J4:P4"/>
    <mergeCell ref="A20:H20"/>
    <mergeCell ref="J20:P20"/>
    <mergeCell ref="A2:H2"/>
    <mergeCell ref="A71:H71"/>
    <mergeCell ref="A69:P69"/>
    <mergeCell ref="A45:P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26EC-79A8-42DF-AEDF-1A4CB7F02143}">
  <sheetPr>
    <tabColor rgb="FFD3D3D3"/>
  </sheetPr>
  <dimension ref="A1:C38"/>
  <sheetViews>
    <sheetView showGridLines="0" zoomScaleNormal="100" workbookViewId="0">
      <selection activeCell="A28" sqref="A28"/>
    </sheetView>
  </sheetViews>
  <sheetFormatPr defaultRowHeight="14.4" x14ac:dyDescent="0.3"/>
  <cols>
    <col min="1" max="1" width="53.33203125" style="1" bestFit="1" customWidth="1"/>
    <col min="2" max="2" width="56.88671875" bestFit="1" customWidth="1"/>
    <col min="3" max="3" width="102.88671875" customWidth="1"/>
  </cols>
  <sheetData>
    <row r="1" spans="1:3" ht="30" customHeight="1" x14ac:dyDescent="0.4">
      <c r="A1" s="265" t="s">
        <v>476</v>
      </c>
      <c r="B1" s="264"/>
      <c r="C1" s="264"/>
    </row>
    <row r="2" spans="1:3" x14ac:dyDescent="0.3">
      <c r="A2" s="256" t="s">
        <v>477</v>
      </c>
      <c r="B2" s="274"/>
      <c r="C2" s="274"/>
    </row>
    <row r="3" spans="1:3" ht="21.9" customHeight="1" x14ac:dyDescent="0.3">
      <c r="A3" s="266" t="s">
        <v>478</v>
      </c>
      <c r="B3" s="266"/>
      <c r="C3" s="266"/>
    </row>
    <row r="4" spans="1:3" ht="20.100000000000001" customHeight="1" x14ac:dyDescent="0.3">
      <c r="A4" s="271" t="s">
        <v>479</v>
      </c>
      <c r="B4" s="272"/>
      <c r="C4" s="273"/>
    </row>
    <row r="5" spans="1:3" s="5" customFormat="1" ht="20.100000000000001" customHeight="1" x14ac:dyDescent="0.3">
      <c r="A5" s="272" t="s">
        <v>480</v>
      </c>
      <c r="B5" s="272"/>
      <c r="C5" s="273"/>
    </row>
    <row r="6" spans="1:3" ht="20.100000000000001" customHeight="1" x14ac:dyDescent="0.3">
      <c r="A6" s="269" t="s">
        <v>481</v>
      </c>
      <c r="B6" s="269"/>
      <c r="C6" s="270"/>
    </row>
    <row r="7" spans="1:3" ht="20.100000000000001" customHeight="1" x14ac:dyDescent="0.3">
      <c r="A7" s="272" t="s">
        <v>482</v>
      </c>
      <c r="B7" s="272"/>
      <c r="C7" s="273"/>
    </row>
    <row r="8" spans="1:3" x14ac:dyDescent="0.3">
      <c r="A8" s="7"/>
      <c r="B8" s="7"/>
      <c r="C8" s="59"/>
    </row>
    <row r="9" spans="1:3" ht="21.9" customHeight="1" x14ac:dyDescent="0.3">
      <c r="A9" s="266" t="s">
        <v>483</v>
      </c>
      <c r="B9" s="266"/>
      <c r="C9" s="267"/>
    </row>
    <row r="10" spans="1:3" ht="20.100000000000001" customHeight="1" x14ac:dyDescent="0.3">
      <c r="A10" s="52" t="s">
        <v>170</v>
      </c>
      <c r="B10" s="53" t="s">
        <v>484</v>
      </c>
      <c r="C10" s="54" t="s">
        <v>485</v>
      </c>
    </row>
    <row r="11" spans="1:3" ht="20.100000000000001" customHeight="1" x14ac:dyDescent="0.3">
      <c r="A11" s="60" t="s">
        <v>486</v>
      </c>
      <c r="B11" s="63">
        <v>0.23</v>
      </c>
      <c r="C11" s="83" t="s">
        <v>487</v>
      </c>
    </row>
    <row r="12" spans="1:3" ht="20.100000000000001" customHeight="1" x14ac:dyDescent="0.3">
      <c r="A12" s="60" t="s">
        <v>488</v>
      </c>
      <c r="B12" s="63">
        <v>0.33</v>
      </c>
      <c r="C12" s="83" t="s">
        <v>487</v>
      </c>
    </row>
    <row r="13" spans="1:3" ht="20.100000000000001" customHeight="1" x14ac:dyDescent="0.3">
      <c r="A13" s="61" t="s">
        <v>489</v>
      </c>
      <c r="B13" s="64">
        <v>0.27</v>
      </c>
      <c r="C13" s="84" t="s">
        <v>487</v>
      </c>
    </row>
    <row r="14" spans="1:3" x14ac:dyDescent="0.3">
      <c r="A14" s="7"/>
      <c r="B14" s="62"/>
      <c r="C14" s="59"/>
    </row>
    <row r="15" spans="1:3" s="5" customFormat="1" ht="21.9" customHeight="1" x14ac:dyDescent="0.3">
      <c r="A15" s="266" t="s">
        <v>490</v>
      </c>
      <c r="B15" s="268"/>
      <c r="C15" s="267"/>
    </row>
    <row r="16" spans="1:3" ht="20.100000000000001" customHeight="1" x14ac:dyDescent="0.3">
      <c r="A16" s="52" t="s">
        <v>257</v>
      </c>
      <c r="B16" s="53" t="s">
        <v>214</v>
      </c>
      <c r="C16" s="54" t="s">
        <v>485</v>
      </c>
    </row>
    <row r="17" spans="1:3" ht="20.100000000000001" customHeight="1" x14ac:dyDescent="0.3">
      <c r="A17" s="60" t="s">
        <v>491</v>
      </c>
      <c r="B17" s="65">
        <v>0.15</v>
      </c>
      <c r="C17" s="83" t="s">
        <v>492</v>
      </c>
    </row>
    <row r="18" spans="1:3" ht="20.100000000000001" customHeight="1" x14ac:dyDescent="0.3">
      <c r="A18" s="60" t="s">
        <v>493</v>
      </c>
      <c r="B18" s="65">
        <v>0.15</v>
      </c>
      <c r="C18" s="83" t="s">
        <v>492</v>
      </c>
    </row>
    <row r="19" spans="1:3" ht="28.8" x14ac:dyDescent="0.3">
      <c r="A19" s="60" t="s">
        <v>494</v>
      </c>
      <c r="B19" s="65">
        <v>0.4</v>
      </c>
      <c r="C19" s="83" t="s">
        <v>495</v>
      </c>
    </row>
    <row r="20" spans="1:3" ht="28.8" x14ac:dyDescent="0.3">
      <c r="A20" s="61" t="s">
        <v>496</v>
      </c>
      <c r="B20" s="66">
        <v>0.6</v>
      </c>
      <c r="C20" s="84" t="s">
        <v>495</v>
      </c>
    </row>
    <row r="21" spans="1:3" x14ac:dyDescent="0.3">
      <c r="A21" s="7"/>
      <c r="B21" s="62"/>
      <c r="C21" s="59"/>
    </row>
    <row r="22" spans="1:3" ht="21.9" customHeight="1" x14ac:dyDescent="0.3">
      <c r="A22" s="266" t="s">
        <v>497</v>
      </c>
      <c r="B22" s="268"/>
      <c r="C22" s="267"/>
    </row>
    <row r="23" spans="1:3" ht="20.100000000000001" customHeight="1" x14ac:dyDescent="0.3">
      <c r="A23" s="52" t="s">
        <v>232</v>
      </c>
      <c r="B23" s="53" t="s">
        <v>498</v>
      </c>
      <c r="C23" s="54" t="s">
        <v>485</v>
      </c>
    </row>
    <row r="24" spans="1:3" ht="20.100000000000001" customHeight="1" x14ac:dyDescent="0.3">
      <c r="A24" s="60" t="s">
        <v>499</v>
      </c>
      <c r="B24" s="67">
        <v>0.73</v>
      </c>
      <c r="C24" s="216" t="s">
        <v>500</v>
      </c>
    </row>
    <row r="25" spans="1:3" ht="20.100000000000001" customHeight="1" x14ac:dyDescent="0.3">
      <c r="A25" s="60" t="s">
        <v>501</v>
      </c>
      <c r="B25" s="67">
        <v>0.35</v>
      </c>
      <c r="C25" s="216" t="s">
        <v>500</v>
      </c>
    </row>
    <row r="26" spans="1:3" ht="20.100000000000001" customHeight="1" x14ac:dyDescent="0.3">
      <c r="A26" s="60" t="s">
        <v>502</v>
      </c>
      <c r="B26" s="67">
        <v>0.66</v>
      </c>
      <c r="C26" s="216" t="s">
        <v>500</v>
      </c>
    </row>
    <row r="27" spans="1:3" ht="20.100000000000001" customHeight="1" x14ac:dyDescent="0.3">
      <c r="A27" s="60" t="s">
        <v>503</v>
      </c>
      <c r="B27" s="67">
        <v>0.15</v>
      </c>
      <c r="C27" s="216" t="s">
        <v>500</v>
      </c>
    </row>
    <row r="28" spans="1:3" ht="20.100000000000001" customHeight="1" x14ac:dyDescent="0.3">
      <c r="A28" s="60" t="s">
        <v>504</v>
      </c>
      <c r="B28" s="67">
        <v>0.01</v>
      </c>
      <c r="C28" s="216" t="s">
        <v>500</v>
      </c>
    </row>
    <row r="29" spans="1:3" x14ac:dyDescent="0.3">
      <c r="A29" s="7"/>
      <c r="B29" s="7"/>
      <c r="C29" s="59"/>
    </row>
    <row r="30" spans="1:3" ht="21.9" customHeight="1" x14ac:dyDescent="0.3">
      <c r="A30" s="266" t="s">
        <v>505</v>
      </c>
      <c r="B30" s="266"/>
      <c r="C30" s="267"/>
    </row>
    <row r="31" spans="1:3" ht="20.100000000000001" customHeight="1" x14ac:dyDescent="0.3">
      <c r="A31" s="82" t="s">
        <v>506</v>
      </c>
      <c r="B31" s="14" t="s">
        <v>507</v>
      </c>
      <c r="C31" s="81" t="s">
        <v>508</v>
      </c>
    </row>
    <row r="32" spans="1:3" ht="20.100000000000001" customHeight="1" x14ac:dyDescent="0.3">
      <c r="A32" s="82" t="s">
        <v>509</v>
      </c>
      <c r="B32" s="14" t="s">
        <v>510</v>
      </c>
      <c r="C32" s="81" t="s">
        <v>511</v>
      </c>
    </row>
    <row r="33" spans="1:3" ht="20.100000000000001" customHeight="1" x14ac:dyDescent="0.3">
      <c r="A33" s="82" t="s">
        <v>512</v>
      </c>
      <c r="B33" s="14" t="s">
        <v>513</v>
      </c>
      <c r="C33" s="81" t="s">
        <v>514</v>
      </c>
    </row>
    <row r="34" spans="1:3" ht="20.100000000000001" customHeight="1" x14ac:dyDescent="0.3">
      <c r="A34" s="82" t="s">
        <v>515</v>
      </c>
      <c r="B34" s="14" t="s">
        <v>516</v>
      </c>
      <c r="C34" s="81" t="s">
        <v>517</v>
      </c>
    </row>
    <row r="35" spans="1:3" x14ac:dyDescent="0.3">
      <c r="A35" s="7"/>
      <c r="B35" s="7"/>
      <c r="C35" s="7"/>
    </row>
    <row r="36" spans="1:3" x14ac:dyDescent="0.3">
      <c r="A36" s="7"/>
      <c r="B36" s="7"/>
      <c r="C36" s="7"/>
    </row>
    <row r="37" spans="1:3" x14ac:dyDescent="0.3">
      <c r="A37" s="7"/>
      <c r="B37" s="7"/>
      <c r="C37" s="7"/>
    </row>
    <row r="38" spans="1:3" x14ac:dyDescent="0.3">
      <c r="A38" s="7"/>
      <c r="B38" s="7"/>
      <c r="C38" s="7"/>
    </row>
  </sheetData>
  <sheetProtection sheet="1" objects="1" scenarios="1"/>
  <mergeCells count="11">
    <mergeCell ref="A1:C1"/>
    <mergeCell ref="A3:C3"/>
    <mergeCell ref="A9:C9"/>
    <mergeCell ref="A22:C22"/>
    <mergeCell ref="A30:C30"/>
    <mergeCell ref="A6:C6"/>
    <mergeCell ref="A4:C4"/>
    <mergeCell ref="A5:C5"/>
    <mergeCell ref="A7:C7"/>
    <mergeCell ref="A15:C15"/>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943bae-aa1f-4506-8ea8-50b34ee8c502" xsi:nil="true"/>
    <lcf76f155ced4ddcb4097134ff3c332f xmlns="b0384c83-b8ab-4310-b82e-d60c4a03c48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2DD11EEABEEF4FA26B5FB4A42BF351" ma:contentTypeVersion="13" ma:contentTypeDescription="Create a new document." ma:contentTypeScope="" ma:versionID="2555fadfecc69ec230a7d7de0b90bdaf">
  <xsd:schema xmlns:xsd="http://www.w3.org/2001/XMLSchema" xmlns:xs="http://www.w3.org/2001/XMLSchema" xmlns:p="http://schemas.microsoft.com/office/2006/metadata/properties" xmlns:ns1="http://schemas.microsoft.com/sharepoint/v3" xmlns:ns2="b0384c83-b8ab-4310-b82e-d60c4a03c48c" xmlns:ns3="e0943bae-aa1f-4506-8ea8-50b34ee8c502" targetNamespace="http://schemas.microsoft.com/office/2006/metadata/properties" ma:root="true" ma:fieldsID="fbeea8ae170cd5ababe17e9386cdad0c" ns1:_="" ns2:_="" ns3:_="">
    <xsd:import namespace="http://schemas.microsoft.com/sharepoint/v3"/>
    <xsd:import namespace="b0384c83-b8ab-4310-b82e-d60c4a03c48c"/>
    <xsd:import namespace="e0943bae-aa1f-4506-8ea8-50b34ee8c5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384c83-b8ab-4310-b82e-d60c4a03c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88a5942-9b27-4a7b-8de0-795e82ee74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943bae-aa1f-4506-8ea8-50b34ee8c5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22b11b-8ea6-4cc1-bb41-0b43472d0742}" ma:internalName="TaxCatchAll" ma:showField="CatchAllData" ma:web="e0943bae-aa1f-4506-8ea8-50b34ee8c5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7D8AF-6F7A-4764-8F79-60DF384E9E03}">
  <ds:schemaRefs>
    <ds:schemaRef ds:uri="http://schemas.microsoft.com/office/2006/metadata/properties"/>
    <ds:schemaRef ds:uri="http://schemas.microsoft.com/office/infopath/2007/PartnerControls"/>
    <ds:schemaRef ds:uri="e0943bae-aa1f-4506-8ea8-50b34ee8c502"/>
    <ds:schemaRef ds:uri="b0384c83-b8ab-4310-b82e-d60c4a03c48c"/>
    <ds:schemaRef ds:uri="http://schemas.microsoft.com/sharepoint/v3"/>
  </ds:schemaRefs>
</ds:datastoreItem>
</file>

<file path=customXml/itemProps2.xml><?xml version="1.0" encoding="utf-8"?>
<ds:datastoreItem xmlns:ds="http://schemas.openxmlformats.org/officeDocument/2006/customXml" ds:itemID="{C08B94D0-500B-4D34-BC24-F4B4595EF3C0}">
  <ds:schemaRefs>
    <ds:schemaRef ds:uri="http://schemas.microsoft.com/sharepoint/v3/contenttype/forms"/>
  </ds:schemaRefs>
</ds:datastoreItem>
</file>

<file path=customXml/itemProps3.xml><?xml version="1.0" encoding="utf-8"?>
<ds:datastoreItem xmlns:ds="http://schemas.openxmlformats.org/officeDocument/2006/customXml" ds:itemID="{4D454884-6632-49FF-B097-03FDB885F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384c83-b8ab-4310-b82e-d60c4a03c48c"/>
    <ds:schemaRef ds:uri="e0943bae-aa1f-4506-8ea8-50b34ee8c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Unités et gouvernance</vt:lpstr>
      <vt:lpstr>Résidentiel</vt:lpstr>
      <vt:lpstr>Commercial-Industriel</vt:lpstr>
      <vt:lpstr>Eaux usées</vt:lpstr>
      <vt:lpstr>Récapitulatif</vt:lpstr>
      <vt:lpstr>INFORMATIONS SUPPLÉMENTAIRES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Kroft</dc:creator>
  <cp:keywords/>
  <dc:description/>
  <cp:lastModifiedBy>Emily Kroft</cp:lastModifiedBy>
  <cp:revision/>
  <dcterms:created xsi:type="dcterms:W3CDTF">2025-10-15T13:30:27Z</dcterms:created>
  <dcterms:modified xsi:type="dcterms:W3CDTF">2026-04-30T12:59:23Z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0x010100022DD11EEABEEF4FA26B5FB4A42BF351</vt:lpwstr>
  </property>
  <property fmtid="{D5CDD505-2E9C-101B-9397-08002B2CF9AE}" pid="3" name="MediaServiceImageTags">
    <vt:lpwstr/>
  </property>
</Properties>
</file>